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3715" windowHeight="11025" activeTab="1"/>
  </bookViews>
  <sheets>
    <sheet name="BC2013" sheetId="1" r:id="rId1"/>
    <sheet name="BC2015" sheetId="2" r:id="rId2"/>
  </sheets>
  <externalReferences>
    <externalReference r:id="rId3"/>
  </externalReferences>
  <definedNames>
    <definedName name="SD_Field_Project_Number_Of_Years">'[1]0. Stamdata'!$G$80</definedName>
    <definedName name="_xlnm.Print_Area" localSheetId="0">'BC2013'!$B$2:$AH$43</definedName>
    <definedName name="Z_40953951_533D_4AA7_932B_4FA2618057E5_.wvu.Cols" localSheetId="1" hidden="1">'BC2015'!$B:$B</definedName>
    <definedName name="Z_40953951_533D_4AA7_932B_4FA2618057E5_.wvu.PrintArea" localSheetId="0" hidden="1">'BC2013'!$B$2:$AH$43</definedName>
  </definedNames>
  <calcPr calcId="145621"/>
</workbook>
</file>

<file path=xl/calcChain.xml><?xml version="1.0" encoding="utf-8"?>
<calcChain xmlns="http://schemas.openxmlformats.org/spreadsheetml/2006/main">
  <c r="S119" i="2" l="1"/>
  <c r="R119" i="2"/>
  <c r="N119" i="2"/>
  <c r="K119" i="2"/>
  <c r="T118" i="2"/>
  <c r="S118" i="2"/>
  <c r="R118" i="2"/>
  <c r="Q118" i="2"/>
  <c r="P118" i="2"/>
  <c r="O118" i="2"/>
  <c r="N118" i="2"/>
  <c r="M118" i="2"/>
  <c r="L118" i="2"/>
  <c r="K118" i="2"/>
  <c r="T117" i="2"/>
  <c r="S114" i="2"/>
  <c r="L114" i="2"/>
  <c r="K114" i="2"/>
  <c r="S113" i="2"/>
  <c r="R113" i="2"/>
  <c r="Q113" i="2"/>
  <c r="P113" i="2"/>
  <c r="O113" i="2"/>
  <c r="N113" i="2"/>
  <c r="M113" i="2"/>
  <c r="L113" i="2"/>
  <c r="K113" i="2"/>
  <c r="T113" i="2" s="1"/>
  <c r="T112" i="2"/>
  <c r="T111" i="2"/>
  <c r="S110" i="2"/>
  <c r="R110" i="2"/>
  <c r="Q110" i="2"/>
  <c r="N110" i="2"/>
  <c r="M110" i="2"/>
  <c r="L110" i="2"/>
  <c r="K110" i="2"/>
  <c r="T109" i="2"/>
  <c r="T108" i="2"/>
  <c r="O108" i="2"/>
  <c r="O110" i="2" s="1"/>
  <c r="N108" i="2"/>
  <c r="T107" i="2"/>
  <c r="T105" i="2"/>
  <c r="T104" i="2"/>
  <c r="P103" i="2"/>
  <c r="P110" i="2" s="1"/>
  <c r="P114" i="2" s="1"/>
  <c r="T102" i="2"/>
  <c r="S101" i="2"/>
  <c r="R101" i="2"/>
  <c r="R114" i="2" s="1"/>
  <c r="Q101" i="2"/>
  <c r="Q119" i="2" s="1"/>
  <c r="P101" i="2"/>
  <c r="P119" i="2" s="1"/>
  <c r="N101" i="2"/>
  <c r="N114" i="2" s="1"/>
  <c r="M101" i="2"/>
  <c r="M119" i="2" s="1"/>
  <c r="L101" i="2"/>
  <c r="L119" i="2" s="1"/>
  <c r="K101" i="2"/>
  <c r="T101" i="2" s="1"/>
  <c r="T100" i="2"/>
  <c r="T99" i="2"/>
  <c r="O99" i="2"/>
  <c r="O101" i="2" s="1"/>
  <c r="N99" i="2"/>
  <c r="T98" i="2"/>
  <c r="T96" i="2"/>
  <c r="T95" i="2"/>
  <c r="T94" i="2"/>
  <c r="S89" i="2"/>
  <c r="R89" i="2"/>
  <c r="Q89" i="2"/>
  <c r="P89" i="2"/>
  <c r="O89" i="2"/>
  <c r="N89" i="2"/>
  <c r="M89" i="2"/>
  <c r="L89" i="2"/>
  <c r="K89" i="2"/>
  <c r="T89" i="2" s="1"/>
  <c r="T88" i="2"/>
  <c r="S83" i="2"/>
  <c r="R83" i="2"/>
  <c r="Q83" i="2"/>
  <c r="P83" i="2"/>
  <c r="O83" i="2"/>
  <c r="N83" i="2"/>
  <c r="M83" i="2"/>
  <c r="L83" i="2"/>
  <c r="K83" i="2"/>
  <c r="T83" i="2" s="1"/>
  <c r="T82" i="2"/>
  <c r="S77" i="2"/>
  <c r="R77" i="2"/>
  <c r="Q77" i="2"/>
  <c r="P77" i="2"/>
  <c r="O77" i="2"/>
  <c r="N77" i="2"/>
  <c r="M77" i="2"/>
  <c r="L77" i="2"/>
  <c r="K77" i="2"/>
  <c r="T77" i="2" s="1"/>
  <c r="T76" i="2"/>
  <c r="S70" i="2"/>
  <c r="R70" i="2"/>
  <c r="Q70" i="2"/>
  <c r="P70" i="2"/>
  <c r="O70" i="2"/>
  <c r="N70" i="2"/>
  <c r="M70" i="2"/>
  <c r="L70" i="2"/>
  <c r="K70" i="2"/>
  <c r="T70" i="2" s="1"/>
  <c r="T69" i="2"/>
  <c r="S67" i="2"/>
  <c r="R67" i="2"/>
  <c r="Q67" i="2"/>
  <c r="Q71" i="2" s="1"/>
  <c r="K67" i="2"/>
  <c r="L66" i="2"/>
  <c r="L67" i="2" s="1"/>
  <c r="T64" i="2"/>
  <c r="S63" i="2"/>
  <c r="S71" i="2" s="1"/>
  <c r="R63" i="2"/>
  <c r="R71" i="2" s="1"/>
  <c r="Q63" i="2"/>
  <c r="K63" i="2"/>
  <c r="K71" i="2" s="1"/>
  <c r="J63" i="2"/>
  <c r="I63" i="2"/>
  <c r="H63" i="2"/>
  <c r="G63" i="2"/>
  <c r="F63" i="2"/>
  <c r="O62" i="2"/>
  <c r="N62" i="2"/>
  <c r="M62" i="2"/>
  <c r="L62" i="2"/>
  <c r="P61" i="2"/>
  <c r="N61" i="2"/>
  <c r="M61" i="2"/>
  <c r="L61" i="2"/>
  <c r="P60" i="2"/>
  <c r="O60" i="2"/>
  <c r="N60" i="2"/>
  <c r="P59" i="2"/>
  <c r="O59" i="2"/>
  <c r="M59" i="2"/>
  <c r="L58" i="2"/>
  <c r="S50" i="2"/>
  <c r="R50" i="2"/>
  <c r="Q50" i="2"/>
  <c r="P50" i="2"/>
  <c r="O50" i="2"/>
  <c r="N50" i="2"/>
  <c r="M50" i="2"/>
  <c r="L50" i="2"/>
  <c r="K50" i="2"/>
  <c r="T50" i="2" s="1"/>
  <c r="O49" i="2"/>
  <c r="T49" i="2" s="1"/>
  <c r="T48" i="2"/>
  <c r="P46" i="2"/>
  <c r="L46" i="2"/>
  <c r="K46" i="2"/>
  <c r="J46" i="2"/>
  <c r="I46" i="2"/>
  <c r="H46" i="2"/>
  <c r="F46" i="2"/>
  <c r="S45" i="2"/>
  <c r="R45" i="2"/>
  <c r="Q45" i="2"/>
  <c r="P45" i="2"/>
  <c r="O45" i="2"/>
  <c r="N45" i="2"/>
  <c r="L45" i="2"/>
  <c r="G45" i="2"/>
  <c r="M45" i="2" s="1"/>
  <c r="S44" i="2"/>
  <c r="S46" i="2" s="1"/>
  <c r="R44" i="2"/>
  <c r="R46" i="2" s="1"/>
  <c r="Q44" i="2"/>
  <c r="Q46" i="2" s="1"/>
  <c r="P44" i="2"/>
  <c r="O44" i="2"/>
  <c r="O46" i="2" s="1"/>
  <c r="N44" i="2"/>
  <c r="N46" i="2" s="1"/>
  <c r="M44" i="2"/>
  <c r="L44" i="2"/>
  <c r="T44" i="2" s="1"/>
  <c r="G44" i="2"/>
  <c r="G46" i="2" s="1"/>
  <c r="S41" i="2"/>
  <c r="R41" i="2"/>
  <c r="Q41" i="2"/>
  <c r="P41" i="2"/>
  <c r="O41" i="2"/>
  <c r="K41" i="2"/>
  <c r="T39" i="2"/>
  <c r="T38" i="2"/>
  <c r="N37" i="2"/>
  <c r="N41" i="2" s="1"/>
  <c r="M36" i="2"/>
  <c r="M41" i="2" s="1"/>
  <c r="L36" i="2"/>
  <c r="T36" i="2" s="1"/>
  <c r="T35" i="2"/>
  <c r="S33" i="2"/>
  <c r="R33" i="2"/>
  <c r="R51" i="2" s="1"/>
  <c r="R54" i="2" s="1"/>
  <c r="Q33" i="2"/>
  <c r="Q51" i="2" s="1"/>
  <c r="Q54" i="2" s="1"/>
  <c r="M33" i="2"/>
  <c r="L33" i="2"/>
  <c r="K33" i="2"/>
  <c r="T32" i="2"/>
  <c r="T31" i="2"/>
  <c r="T30" i="2"/>
  <c r="T29" i="2"/>
  <c r="T28" i="2"/>
  <c r="T27" i="2"/>
  <c r="O26" i="2"/>
  <c r="O33" i="2" s="1"/>
  <c r="N26" i="2"/>
  <c r="T26" i="2" s="1"/>
  <c r="T25" i="2"/>
  <c r="T24" i="2"/>
  <c r="T23" i="2"/>
  <c r="T22" i="2"/>
  <c r="T21" i="2"/>
  <c r="P21" i="2"/>
  <c r="P33" i="2" s="1"/>
  <c r="T20" i="2"/>
  <c r="S18" i="2"/>
  <c r="S51" i="2" s="1"/>
  <c r="S54" i="2" s="1"/>
  <c r="R18" i="2"/>
  <c r="Q18" i="2"/>
  <c r="L18" i="2"/>
  <c r="K18" i="2"/>
  <c r="J18" i="2"/>
  <c r="H18" i="2"/>
  <c r="G18" i="2"/>
  <c r="F18" i="2"/>
  <c r="O17" i="2"/>
  <c r="N17" i="2"/>
  <c r="M17" i="2"/>
  <c r="L17" i="2"/>
  <c r="O16" i="2"/>
  <c r="N16" i="2"/>
  <c r="T16" i="2" s="1"/>
  <c r="I16" i="2"/>
  <c r="I18" i="2" s="1"/>
  <c r="H16" i="2"/>
  <c r="O15" i="2"/>
  <c r="T15" i="2" s="1"/>
  <c r="N15" i="2"/>
  <c r="O14" i="2"/>
  <c r="N14" i="2"/>
  <c r="T14" i="2" s="1"/>
  <c r="P13" i="2"/>
  <c r="O13" i="2"/>
  <c r="N13" i="2"/>
  <c r="M13" i="2"/>
  <c r="T13" i="2" s="1"/>
  <c r="O12" i="2"/>
  <c r="N12" i="2"/>
  <c r="M12" i="2"/>
  <c r="L12" i="2"/>
  <c r="T12" i="2" s="1"/>
  <c r="P11" i="2"/>
  <c r="P18" i="2" s="1"/>
  <c r="P51" i="2" s="1"/>
  <c r="P54" i="2" s="1"/>
  <c r="O11" i="2"/>
  <c r="N11" i="2"/>
  <c r="M11" i="2"/>
  <c r="T11" i="2" s="1"/>
  <c r="P10" i="2"/>
  <c r="O10" i="2"/>
  <c r="N10" i="2"/>
  <c r="M10" i="2"/>
  <c r="T10" i="2" s="1"/>
  <c r="P9" i="2"/>
  <c r="O9" i="2"/>
  <c r="N9" i="2"/>
  <c r="N18" i="2" s="1"/>
  <c r="M9" i="2"/>
  <c r="T9" i="2" s="1"/>
  <c r="L9" i="2"/>
  <c r="T8" i="2"/>
  <c r="L3" i="2"/>
  <c r="O66" i="2" s="1"/>
  <c r="O67" i="2" s="1"/>
  <c r="Q91" i="1"/>
  <c r="O91" i="1"/>
  <c r="M91" i="1"/>
  <c r="K91" i="1"/>
  <c r="Q90" i="1"/>
  <c r="P90" i="1"/>
  <c r="O90" i="1"/>
  <c r="N90" i="1"/>
  <c r="M90" i="1"/>
  <c r="L90" i="1"/>
  <c r="K90" i="1"/>
  <c r="J90" i="1"/>
  <c r="R90" i="1" s="1"/>
  <c r="R89" i="1"/>
  <c r="Q86" i="1"/>
  <c r="P86" i="1"/>
  <c r="P91" i="1" s="1"/>
  <c r="O86" i="1"/>
  <c r="N86" i="1"/>
  <c r="N91" i="1" s="1"/>
  <c r="M86" i="1"/>
  <c r="L86" i="1"/>
  <c r="L91" i="1" s="1"/>
  <c r="K86" i="1"/>
  <c r="J86" i="1"/>
  <c r="J91" i="1" s="1"/>
  <c r="R85" i="1"/>
  <c r="R84" i="1"/>
  <c r="K79" i="1"/>
  <c r="R79" i="1" s="1"/>
  <c r="R78" i="1"/>
  <c r="R72" i="1"/>
  <c r="R66" i="1"/>
  <c r="P61" i="1"/>
  <c r="N61" i="1"/>
  <c r="Q60" i="1"/>
  <c r="P60" i="1"/>
  <c r="O60" i="1"/>
  <c r="N60" i="1"/>
  <c r="M60" i="1"/>
  <c r="L60" i="1"/>
  <c r="K60" i="1"/>
  <c r="J60" i="1"/>
  <c r="R60" i="1" s="1"/>
  <c r="R59" i="1"/>
  <c r="Q57" i="1"/>
  <c r="P57" i="1"/>
  <c r="O57" i="1"/>
  <c r="N57" i="1"/>
  <c r="M57" i="1"/>
  <c r="L57" i="1"/>
  <c r="K57" i="1"/>
  <c r="J57" i="1"/>
  <c r="R56" i="1"/>
  <c r="R57" i="1" s="1"/>
  <c r="Q53" i="1"/>
  <c r="Q61" i="1" s="1"/>
  <c r="P53" i="1"/>
  <c r="O53" i="1"/>
  <c r="O61" i="1" s="1"/>
  <c r="N53" i="1"/>
  <c r="M52" i="1"/>
  <c r="L52" i="1"/>
  <c r="K52" i="1"/>
  <c r="J52" i="1"/>
  <c r="R52" i="1" s="1"/>
  <c r="M51" i="1"/>
  <c r="L51" i="1"/>
  <c r="K51" i="1"/>
  <c r="J51" i="1"/>
  <c r="R51" i="1" s="1"/>
  <c r="M50" i="1"/>
  <c r="L50" i="1"/>
  <c r="K50" i="1"/>
  <c r="J50" i="1"/>
  <c r="R50" i="1" s="1"/>
  <c r="M49" i="1"/>
  <c r="M53" i="1" s="1"/>
  <c r="M61" i="1" s="1"/>
  <c r="K49" i="1"/>
  <c r="K53" i="1" s="1"/>
  <c r="K61" i="1" s="1"/>
  <c r="H49" i="1"/>
  <c r="L49" i="1" s="1"/>
  <c r="L53" i="1" s="1"/>
  <c r="L61" i="1" s="1"/>
  <c r="G49" i="1"/>
  <c r="F49" i="1"/>
  <c r="J49" i="1" s="1"/>
  <c r="R42" i="1"/>
  <c r="Q42" i="1"/>
  <c r="P42" i="1"/>
  <c r="O42" i="1"/>
  <c r="N42" i="1"/>
  <c r="M42" i="1"/>
  <c r="L42" i="1"/>
  <c r="K42" i="1"/>
  <c r="R41" i="1"/>
  <c r="R40" i="1"/>
  <c r="H37" i="1"/>
  <c r="I36" i="1"/>
  <c r="I37" i="1" s="1"/>
  <c r="H36" i="1"/>
  <c r="L36" i="1" s="1"/>
  <c r="G36" i="1"/>
  <c r="K36" i="1" s="1"/>
  <c r="F36" i="1"/>
  <c r="J36" i="1" s="1"/>
  <c r="P35" i="1"/>
  <c r="O35" i="1"/>
  <c r="N35" i="1"/>
  <c r="I35" i="1"/>
  <c r="Q35" i="1" s="1"/>
  <c r="H35" i="1"/>
  <c r="L35" i="1" s="1"/>
  <c r="L37" i="1" s="1"/>
  <c r="G35" i="1"/>
  <c r="K35" i="1" s="1"/>
  <c r="F35" i="1"/>
  <c r="J35" i="1" s="1"/>
  <c r="Q32" i="1"/>
  <c r="P32" i="1"/>
  <c r="O32" i="1"/>
  <c r="N32" i="1"/>
  <c r="M32" i="1"/>
  <c r="L32" i="1"/>
  <c r="K32" i="1"/>
  <c r="J32" i="1"/>
  <c r="R32" i="1" s="1"/>
  <c r="R30" i="1"/>
  <c r="R29" i="1"/>
  <c r="R28" i="1"/>
  <c r="R27" i="1"/>
  <c r="R26" i="1"/>
  <c r="R25" i="1"/>
  <c r="R24" i="1"/>
  <c r="R23" i="1"/>
  <c r="R22" i="1"/>
  <c r="Q20" i="1"/>
  <c r="P20" i="1"/>
  <c r="O20" i="1"/>
  <c r="N20" i="1"/>
  <c r="M20" i="1"/>
  <c r="L20" i="1"/>
  <c r="K20" i="1"/>
  <c r="J20" i="1"/>
  <c r="R20" i="1" s="1"/>
  <c r="R19" i="1"/>
  <c r="R18" i="1"/>
  <c r="R17" i="1"/>
  <c r="Q15" i="1"/>
  <c r="P15" i="1"/>
  <c r="O15" i="1"/>
  <c r="N15" i="1"/>
  <c r="I15" i="1"/>
  <c r="H15" i="1"/>
  <c r="G15" i="1"/>
  <c r="F15" i="1"/>
  <c r="M14" i="1"/>
  <c r="L14" i="1"/>
  <c r="K14" i="1"/>
  <c r="J14" i="1"/>
  <c r="R14" i="1" s="1"/>
  <c r="M13" i="1"/>
  <c r="L13" i="1"/>
  <c r="K13" i="1"/>
  <c r="J13" i="1"/>
  <c r="R13" i="1" s="1"/>
  <c r="M12" i="1"/>
  <c r="L12" i="1"/>
  <c r="K12" i="1"/>
  <c r="J12" i="1"/>
  <c r="R12" i="1" s="1"/>
  <c r="M11" i="1"/>
  <c r="M15" i="1" s="1"/>
  <c r="L11" i="1"/>
  <c r="K11" i="1"/>
  <c r="J11" i="1"/>
  <c r="R11" i="1" s="1"/>
  <c r="M10" i="1"/>
  <c r="L10" i="1"/>
  <c r="K10" i="1"/>
  <c r="J10" i="1"/>
  <c r="J15" i="1" s="1"/>
  <c r="M9" i="1"/>
  <c r="L9" i="1"/>
  <c r="L15" i="1" s="1"/>
  <c r="L43" i="1" s="1"/>
  <c r="K9" i="1"/>
  <c r="K15" i="1" s="1"/>
  <c r="J9" i="1"/>
  <c r="R9" i="1" s="1"/>
  <c r="M46" i="2" l="1"/>
  <c r="T46" i="2" s="1"/>
  <c r="T45" i="2"/>
  <c r="O119" i="2"/>
  <c r="O114" i="2"/>
  <c r="T110" i="2"/>
  <c r="T119" i="2" s="1"/>
  <c r="L51" i="2"/>
  <c r="L54" i="2" s="1"/>
  <c r="T114" i="2"/>
  <c r="O18" i="2"/>
  <c r="O51" i="2" s="1"/>
  <c r="O54" i="2" s="1"/>
  <c r="N59" i="2"/>
  <c r="L60" i="2"/>
  <c r="T60" i="2" s="1"/>
  <c r="P66" i="2"/>
  <c r="P67" i="2" s="1"/>
  <c r="N33" i="2"/>
  <c r="T33" i="2" s="1"/>
  <c r="T37" i="2"/>
  <c r="O61" i="2"/>
  <c r="T61" i="2" s="1"/>
  <c r="M18" i="2"/>
  <c r="M51" i="2" s="1"/>
  <c r="M54" i="2" s="1"/>
  <c r="K51" i="2"/>
  <c r="N58" i="2"/>
  <c r="N63" i="2" s="1"/>
  <c r="L59" i="2"/>
  <c r="T59" i="2" s="1"/>
  <c r="N66" i="2"/>
  <c r="N67" i="2" s="1"/>
  <c r="T103" i="2"/>
  <c r="M114" i="2"/>
  <c r="Q114" i="2"/>
  <c r="P58" i="2"/>
  <c r="P63" i="2" s="1"/>
  <c r="P71" i="2" s="1"/>
  <c r="L41" i="2"/>
  <c r="T41" i="2" s="1"/>
  <c r="M58" i="2"/>
  <c r="M63" i="2" s="1"/>
  <c r="M60" i="2"/>
  <c r="M66" i="2"/>
  <c r="M67" i="2" s="1"/>
  <c r="T67" i="2" s="1"/>
  <c r="O58" i="2"/>
  <c r="J53" i="1"/>
  <c r="R49" i="1"/>
  <c r="Q37" i="1"/>
  <c r="Q43" i="1" s="1"/>
  <c r="R15" i="1"/>
  <c r="J37" i="1"/>
  <c r="J43" i="1" s="1"/>
  <c r="K43" i="1"/>
  <c r="K37" i="1"/>
  <c r="R91" i="1"/>
  <c r="O36" i="1"/>
  <c r="O37" i="1" s="1"/>
  <c r="O43" i="1" s="1"/>
  <c r="F37" i="1"/>
  <c r="R86" i="1"/>
  <c r="M35" i="1"/>
  <c r="R35" i="1" s="1"/>
  <c r="P36" i="1"/>
  <c r="P37" i="1" s="1"/>
  <c r="P43" i="1" s="1"/>
  <c r="G37" i="1"/>
  <c r="R10" i="1"/>
  <c r="M36" i="1"/>
  <c r="R36" i="1" s="1"/>
  <c r="Q36" i="1"/>
  <c r="N36" i="1"/>
  <c r="N37" i="1" s="1"/>
  <c r="N43" i="1" s="1"/>
  <c r="N71" i="2" l="1"/>
  <c r="N51" i="2"/>
  <c r="N54" i="2" s="1"/>
  <c r="M71" i="2"/>
  <c r="L63" i="2"/>
  <c r="O63" i="2"/>
  <c r="O71" i="2" s="1"/>
  <c r="T66" i="2"/>
  <c r="T58" i="2"/>
  <c r="T18" i="2"/>
  <c r="R37" i="1"/>
  <c r="M37" i="1"/>
  <c r="M43" i="1" s="1"/>
  <c r="R43" i="1" s="1"/>
  <c r="R53" i="1"/>
  <c r="J61" i="1"/>
  <c r="R61" i="1" s="1"/>
  <c r="L71" i="2" l="1"/>
  <c r="T71" i="2" s="1"/>
  <c r="T63" i="2"/>
  <c r="T51" i="2"/>
  <c r="T122" i="2" s="1"/>
</calcChain>
</file>

<file path=xl/comments1.xml><?xml version="1.0" encoding="utf-8"?>
<comments xmlns="http://schemas.openxmlformats.org/spreadsheetml/2006/main">
  <authors>
    <author>Morten Lind</author>
  </authors>
  <commentList>
    <comment ref="B45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Rækker heruunder er ikke konsolideret mod endelig BC</t>
        </r>
      </text>
    </comment>
  </commentList>
</comments>
</file>

<file path=xl/comments2.xml><?xml version="1.0" encoding="utf-8"?>
<comments xmlns="http://schemas.openxmlformats.org/spreadsheetml/2006/main">
  <authors>
    <author>Morten Lind</author>
    <author>MLI</author>
    <author>Anna Louise Kropp Kehler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Optræder ikke i Omk2013. Omfatter kun 2012, tilføjet i BC2013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Jf. tidl. beslutning i GDBest. Omsat til ÅV. GD2 medtager omk. for både GD1 og GD2</t>
        </r>
      </text>
    </comment>
    <comment ref="E20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Optræder ikke i Omk2013. Omfatter kun 2012, tilføjet i BC2013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Jf. tidl. beslutning i GDBest.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GD1 medtager omkostningen for både GD1 og GD2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GD1 medtager omkostningen for både GD1 og GD2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GD1 medtager omkostningen for både GD1 og GD2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Jf. BC2013, inkl. opgradering af adr.data til DAR. Pba. erfaring fra 2014 er det nødvendigt at tillægge 100 tkr/år til yderl. Tværgående q-sikr</t>
        </r>
      </text>
    </comment>
    <comment ref="E27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I Omk2013 optræder denne post under MBBL personaleudgifter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Optræder ikke i Omk2013. Omfatter kun 2012, tilføjet i BC2013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Denne er sammensat af BC2013 O10, O11, O13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Denne er sammensat af BC2013 O12, O14, O15, O16</t>
        </r>
      </text>
    </comment>
    <comment ref="E58" authorId="0">
      <text>
        <r>
          <rPr>
            <b/>
            <sz val="8"/>
            <color indexed="81"/>
            <rFont val="Tahoma"/>
            <family val="2"/>
          </rPr>
          <t>Morten Lind:</t>
        </r>
        <r>
          <rPr>
            <sz val="8"/>
            <color indexed="81"/>
            <rFont val="Tahoma"/>
            <family val="2"/>
          </rPr>
          <t xml:space="preserve">
Kommunale årsværk gengiver her KL's input PR. 20-03-2015 til estimering af den oprindelige opgave tillagt ekstra ressourcebehov ifm. forsinkelser i it-funktionalitet og opdateret implementeringsplan.</t>
        </r>
      </text>
    </comment>
    <comment ref="G66" authorId="1">
      <text>
        <r>
          <rPr>
            <b/>
            <sz val="9"/>
            <color indexed="81"/>
            <rFont val="Tahoma"/>
            <family val="2"/>
          </rPr>
          <t>MLI:</t>
        </r>
        <r>
          <rPr>
            <sz val="9"/>
            <color indexed="81"/>
            <rFont val="Tahoma"/>
            <family val="2"/>
          </rPr>
          <t xml:space="preserve">
Tidspunkt for start af større opgaveansvar er som BC2013, dvs. ikke tilpasset ny imp.plan</t>
        </r>
      </text>
    </comment>
    <comment ref="U94" authorId="2">
      <text>
        <r>
          <rPr>
            <b/>
            <sz val="9"/>
            <color indexed="81"/>
            <rFont val="Tahoma"/>
            <charset val="1"/>
          </rPr>
          <t>Anna Louise Kropp Kehler:</t>
        </r>
        <r>
          <rPr>
            <sz val="9"/>
            <color indexed="81"/>
            <rFont val="Tahoma"/>
            <charset val="1"/>
          </rPr>
          <t xml:space="preserve">
Dette er vel en personaleudgift?
</t>
        </r>
      </text>
    </comment>
    <comment ref="U95" authorId="2">
      <text>
        <r>
          <rPr>
            <b/>
            <sz val="9"/>
            <color indexed="81"/>
            <rFont val="Tahoma"/>
            <charset val="1"/>
          </rPr>
          <t>Anna Louise Kropp Kehler:</t>
        </r>
        <r>
          <rPr>
            <sz val="9"/>
            <color indexed="81"/>
            <rFont val="Tahoma"/>
            <charset val="1"/>
          </rPr>
          <t xml:space="preserve">
Dette er vel en personaleudgift?
</t>
        </r>
      </text>
    </comment>
    <comment ref="U100" authorId="2">
      <text>
        <r>
          <rPr>
            <b/>
            <sz val="9"/>
            <color indexed="81"/>
            <rFont val="Tahoma"/>
            <charset val="1"/>
          </rPr>
          <t>Anna Louise Kropp Kehler:</t>
        </r>
        <r>
          <rPr>
            <sz val="9"/>
            <color indexed="81"/>
            <rFont val="Tahoma"/>
            <charset val="1"/>
          </rPr>
          <t xml:space="preserve">
Dette er vel en personale udgift?
</t>
        </r>
      </text>
    </comment>
    <comment ref="A117" authorId="2">
      <text>
        <r>
          <rPr>
            <b/>
            <sz val="9"/>
            <color indexed="81"/>
            <rFont val="Tahoma"/>
            <family val="2"/>
          </rPr>
          <t>Anna Louise Kropp Kehler:</t>
        </r>
        <r>
          <rPr>
            <sz val="9"/>
            <color indexed="81"/>
            <rFont val="Tahoma"/>
            <family val="2"/>
          </rPr>
          <t xml:space="preserve">
Disse driftudgifter kan ikke aktiveres. Overskriften er derfor rettet til "Driftsudgift" fra "Matrielle og Imatrielle aktiver"
</t>
        </r>
      </text>
    </comment>
  </commentList>
</comments>
</file>

<file path=xl/sharedStrings.xml><?xml version="1.0" encoding="utf-8"?>
<sst xmlns="http://schemas.openxmlformats.org/spreadsheetml/2006/main" count="643" uniqueCount="363">
  <si>
    <t>Opdatering af business case</t>
  </si>
  <si>
    <t>Åvpris MBBL</t>
  </si>
  <si>
    <t>Tal til udgiftsbudget mm.</t>
  </si>
  <si>
    <t>Åvpris komm</t>
  </si>
  <si>
    <t>ÅV</t>
  </si>
  <si>
    <t>BC-ID</t>
  </si>
  <si>
    <t>Forudsætning</t>
  </si>
  <si>
    <t>BC-ID2</t>
  </si>
  <si>
    <t>Totaler</t>
  </si>
  <si>
    <t>MBBL</t>
  </si>
  <si>
    <t>Omkostninger</t>
  </si>
  <si>
    <t>1.a.1</t>
  </si>
  <si>
    <t>Personaleudgift lønninger</t>
  </si>
  <si>
    <t>1.a.1.8</t>
  </si>
  <si>
    <t>Projektledelse og -organisation (taskforce) O31</t>
  </si>
  <si>
    <t>O31</t>
  </si>
  <si>
    <t>Programledelse og -styring (O31a)</t>
  </si>
  <si>
    <t>Ny</t>
  </si>
  <si>
    <t>Projektledelse, Adresseregister (*O31b)</t>
  </si>
  <si>
    <t>Projektledelse, taskforce, øvrige (O31c)</t>
  </si>
  <si>
    <t>1.a.1.10a</t>
  </si>
  <si>
    <t>MBBL indkøb af kommunale ÅV til taskforce O31</t>
  </si>
  <si>
    <t>Indkøb kommunale ÅV, taskforce (O31d)</t>
  </si>
  <si>
    <t>1.a.1.15</t>
  </si>
  <si>
    <t>Grunddataforbedringer (O32)</t>
  </si>
  <si>
    <t>O32</t>
  </si>
  <si>
    <t>Slet</t>
  </si>
  <si>
    <t>1.a.1.14</t>
  </si>
  <si>
    <t>Lovgivning og regler (O30)</t>
  </si>
  <si>
    <t>O30</t>
  </si>
  <si>
    <t>Personaleudgifter og lønninger i alt</t>
  </si>
  <si>
    <t>1.a.2</t>
  </si>
  <si>
    <t>Køb af IT-tjenesteydelser</t>
  </si>
  <si>
    <t>1.a.2.1</t>
  </si>
  <si>
    <t>Konsulentbistand til BBR-adresser, O33</t>
  </si>
  <si>
    <t>O33</t>
  </si>
  <si>
    <t>Konsulent til programstyring mm (O33a)</t>
  </si>
  <si>
    <t>Konsulentbistand til Adresseregister (*O33b)</t>
  </si>
  <si>
    <t>1.a.2.2</t>
  </si>
  <si>
    <t>IT-støtte til grundddataforbedr, konsulent O32a</t>
  </si>
  <si>
    <t>O32a</t>
  </si>
  <si>
    <t>Konsulent til datavask og taskforce (O32a)</t>
  </si>
  <si>
    <t>Køb af IT-tjenesteydelser i alt</t>
  </si>
  <si>
    <t>1.a .6</t>
  </si>
  <si>
    <t>Imaterielle anlægsaktiver</t>
  </si>
  <si>
    <t>1.a.6.1</t>
  </si>
  <si>
    <t>Datatjenester for adresser O10</t>
  </si>
  <si>
    <t>O10</t>
  </si>
  <si>
    <t>Etablering af Adressetjenester (O10)</t>
  </si>
  <si>
    <t>1.a.6.3</t>
  </si>
  <si>
    <t>Adressevælger O11</t>
  </si>
  <si>
    <t>O11</t>
  </si>
  <si>
    <t>Etablering af Adressevælger (O11)</t>
  </si>
  <si>
    <t>1.a.6.4</t>
  </si>
  <si>
    <t>Adresse fejl-melder O12</t>
  </si>
  <si>
    <t>O12</t>
  </si>
  <si>
    <t>Etablering af Adresse-fejlmelder (O12)</t>
  </si>
  <si>
    <t>1.a.6.5</t>
  </si>
  <si>
    <t>Adresse - info O13</t>
  </si>
  <si>
    <t>O13</t>
  </si>
  <si>
    <t>Tilpasning af Adresse-info (O13)</t>
  </si>
  <si>
    <t>1.a.6.6</t>
  </si>
  <si>
    <t>BBR adresseregister O14</t>
  </si>
  <si>
    <t>O14</t>
  </si>
  <si>
    <t>Etablering af Adresseregister (*O14)</t>
  </si>
  <si>
    <t>1.a.6.9</t>
  </si>
  <si>
    <t>Vejnavne og adresseklient O15</t>
  </si>
  <si>
    <t>O15</t>
  </si>
  <si>
    <t>Etablering af Adresseklient (*O15)</t>
  </si>
  <si>
    <t>1.a.6.10</t>
  </si>
  <si>
    <t>Ejeroplysning og adresseforslag O16</t>
  </si>
  <si>
    <t>O16</t>
  </si>
  <si>
    <t>Etablering af Adressedialogklient (*O16)</t>
  </si>
  <si>
    <t>1.a.6.15</t>
  </si>
  <si>
    <t>Løsning for Grønland O25</t>
  </si>
  <si>
    <t>O25</t>
  </si>
  <si>
    <t>Etablering af løsning for Grønland (*O25)</t>
  </si>
  <si>
    <t>1.a.6.2</t>
  </si>
  <si>
    <t>Flytteløsning tilpasning O24</t>
  </si>
  <si>
    <t>O24</t>
  </si>
  <si>
    <t>Tilpasning af Digital Flytteløsning (O24)</t>
  </si>
  <si>
    <t>IT-støtte til grunddataforbedringer O32</t>
  </si>
  <si>
    <t>Imatrielle anlægsaktiver i alt</t>
  </si>
  <si>
    <t>Gevinster</t>
  </si>
  <si>
    <t>1.b.4</t>
  </si>
  <si>
    <t>Personaleomkostninger</t>
  </si>
  <si>
    <t>1.b.4.11</t>
  </si>
  <si>
    <t>Styring og 2nd line supp. Dataford. for add. G35</t>
  </si>
  <si>
    <t>G35</t>
  </si>
  <si>
    <t>Styring og 2nd line support Adressetjenester (G35)</t>
  </si>
  <si>
    <t>1.b.4.12</t>
  </si>
  <si>
    <t>Support og styring adressemyn./grunddata G36</t>
  </si>
  <si>
    <t>G36</t>
  </si>
  <si>
    <t>Styring og support kommunal adr.mdh. (*G36)</t>
  </si>
  <si>
    <t>Personaleomkostninger i alt</t>
  </si>
  <si>
    <t>1.b.6</t>
  </si>
  <si>
    <t>Matrielle og Imaterielle aktiver</t>
  </si>
  <si>
    <t>1.b.3.40</t>
  </si>
  <si>
    <t>Driftsudgifter til OIS-adresser og AWS G26</t>
  </si>
  <si>
    <t>G26</t>
  </si>
  <si>
    <t>1.b.6.2</t>
  </si>
  <si>
    <t>Driftsudg til datafordel f adresser, udvikling G24</t>
  </si>
  <si>
    <t>G24</t>
  </si>
  <si>
    <t>Driftsudgifter Adressetjenester (G24)</t>
  </si>
  <si>
    <t>1.b.6.9</t>
  </si>
  <si>
    <t>Driftsudg til BBR adresseregister G25</t>
  </si>
  <si>
    <t>G25</t>
  </si>
  <si>
    <t>Driftsudg.ifter Adresseregister (*G25)</t>
  </si>
  <si>
    <t>Matrielle og imatrielle aktiver i alt</t>
  </si>
  <si>
    <t>TOTAL MBBL</t>
  </si>
  <si>
    <t>Kommunal adressemyndighed</t>
  </si>
  <si>
    <t>1.a.1.16</t>
  </si>
  <si>
    <t>Supplerende erhvervsadresser, kommuner O1</t>
  </si>
  <si>
    <t>O1</t>
  </si>
  <si>
    <t>Adr.mdh. Fastsættelse af suppl. adresser (O1)</t>
  </si>
  <si>
    <t>1.a.1.17</t>
  </si>
  <si>
    <t>Opgradering af adresser kommuner O2</t>
  </si>
  <si>
    <t>O2</t>
  </si>
  <si>
    <t>Adr.mdh. Datavask og opgradering adresser (O2)</t>
  </si>
  <si>
    <t>1.a.1.18</t>
  </si>
  <si>
    <t>Geografiske temaer kommuner O3</t>
  </si>
  <si>
    <t>O3</t>
  </si>
  <si>
    <t>Adr.mdh. Etablering af geografiske temaer (O1)</t>
  </si>
  <si>
    <t>1.a.1.19</t>
  </si>
  <si>
    <t>Indkøring og uddannelse i kommunerne O4</t>
  </si>
  <si>
    <t>O4</t>
  </si>
  <si>
    <t>Adr.mdh. Indkøring, uddannelse (*O4)</t>
  </si>
  <si>
    <t>1.b.1</t>
  </si>
  <si>
    <t>1.b.4.3-10</t>
  </si>
  <si>
    <t>Tidsforbrug til adresse- ekstra opgaver (G30-31)</t>
  </si>
  <si>
    <t>G30-G31</t>
  </si>
  <si>
    <t>Adr.mdh. Tid til større opgaveansvar (G30-31)</t>
  </si>
  <si>
    <t>Personaleomkostninger  i alt</t>
  </si>
  <si>
    <t>1.b.3</t>
  </si>
  <si>
    <t>1.b.3.33- 39</t>
  </si>
  <si>
    <t>Mindre omk. Særlig it løsning til registrering af adresse</t>
  </si>
  <si>
    <t>G20</t>
  </si>
  <si>
    <t>Adr.mdh. Omkostninger t. registr. af adr.punkt (*G20)</t>
  </si>
  <si>
    <t>TOTAL kommunal adr.mdh.</t>
  </si>
  <si>
    <t>CPR</t>
  </si>
  <si>
    <t>1.a.6.12</t>
  </si>
  <si>
    <t>CPR-tilpasning O20</t>
  </si>
  <si>
    <t>O20</t>
  </si>
  <si>
    <t>Tilpasning af CPR til nyt Adresseregister (O20)</t>
  </si>
  <si>
    <t>TOTAL CPR</t>
  </si>
  <si>
    <t>Skat</t>
  </si>
  <si>
    <t>Skat Tilpasning O22</t>
  </si>
  <si>
    <t>O22</t>
  </si>
  <si>
    <t>Tilpasning af SKAT ES til nyt Adresseregister (O20)</t>
  </si>
  <si>
    <t>TOTAL skat</t>
  </si>
  <si>
    <t>FOTdanmark</t>
  </si>
  <si>
    <t>1.a.6.14</t>
  </si>
  <si>
    <t>FOT tilpasning O23</t>
  </si>
  <si>
    <t>O23</t>
  </si>
  <si>
    <t>FOT tilpasning af systemsnitflader (O23)</t>
  </si>
  <si>
    <t>TOTAL FOT</t>
  </si>
  <si>
    <t>GST</t>
  </si>
  <si>
    <t>Opgradering af adresser O6</t>
  </si>
  <si>
    <t>O6</t>
  </si>
  <si>
    <t xml:space="preserve">GST bistand til datavask og opgrader. af adresser (O6) </t>
  </si>
  <si>
    <t>1.a.1.20</t>
  </si>
  <si>
    <t>Geografiske temaer O7</t>
  </si>
  <si>
    <t>O7</t>
  </si>
  <si>
    <t>GST bistand til etablering af geogr.temaer (O7)</t>
  </si>
  <si>
    <t>1.b.3.48</t>
  </si>
  <si>
    <t>Driftsudgifter til Diva og KF-adressetjenester</t>
  </si>
  <si>
    <t>G27</t>
  </si>
  <si>
    <t>GST Driftsudgifter til DIVA-tjeneste (G27)</t>
  </si>
  <si>
    <t>TOTAL GST</t>
  </si>
  <si>
    <t>Tal til gevinstrealisering mm.</t>
  </si>
  <si>
    <t>1.b.1.1</t>
  </si>
  <si>
    <t>Tid til at håndtere fejl i indberetnings-løsninger</t>
  </si>
  <si>
    <t>G1</t>
  </si>
  <si>
    <t>Tid til håndtering af fejl i indberetningsløsninger (G1)</t>
  </si>
  <si>
    <t>1.b.1.8</t>
  </si>
  <si>
    <t>Tid til manuelt at taste data fra indberetningsløsninger</t>
  </si>
  <si>
    <t>G2</t>
  </si>
  <si>
    <t>Tid til manuel indtastning i indberetningsløsninger (G2)</t>
  </si>
  <si>
    <t>1.b.3.4</t>
  </si>
  <si>
    <t>Årlige etableringsudgifter for nye adresseafhængige it-systemer</t>
  </si>
  <si>
    <t>G3</t>
  </si>
  <si>
    <t>Årlige etabl.udg. f. nye adresseafhæng. it-sysemer (G3)</t>
  </si>
  <si>
    <t>1.b.1.45</t>
  </si>
  <si>
    <t>Driftsudgifter for nye adresseafhængige it-systemer</t>
  </si>
  <si>
    <t>G4</t>
  </si>
  <si>
    <t>Udgifter til opdateringsdata mv. for nuværende adresseafhængige systemer</t>
  </si>
  <si>
    <t>G5</t>
  </si>
  <si>
    <t>Udgifter til opdatering mv. for eksist. adresseafhængige systemer</t>
  </si>
  <si>
    <t>Tid til opdatering af nuværende adresseafhængige systemer</t>
  </si>
  <si>
    <t>G6</t>
  </si>
  <si>
    <t>Tid til lokal håndtering af adressedata herunder erhvervsadresser</t>
  </si>
  <si>
    <t>G7</t>
  </si>
  <si>
    <t>Tid til manuel indsamling af oplysninger om nye vejnavne og adresser</t>
  </si>
  <si>
    <t>G8</t>
  </si>
  <si>
    <t>Til til manuel indsamling af nye adressedata</t>
  </si>
  <si>
    <t>G4-G4 i alt</t>
  </si>
  <si>
    <t>G4-G8</t>
  </si>
  <si>
    <t>Datahåndtering og opdatering af adressesystemer (G4-G8)</t>
  </si>
  <si>
    <t>1.a.1.74</t>
  </si>
  <si>
    <t>Andre forretningsmæssige gevinster</t>
  </si>
  <si>
    <t>G10</t>
  </si>
  <si>
    <t>Andre forretningsmæssige gevinster (G10)</t>
  </si>
  <si>
    <t>GD2 Omkostningsark</t>
  </si>
  <si>
    <t>Opdat. 2015</t>
  </si>
  <si>
    <t>ÅV-pris staten (mio.kr)</t>
  </si>
  <si>
    <t>Alle tal PL 2012</t>
  </si>
  <si>
    <t>ÅV-pris kommunerne (mio.kr)</t>
  </si>
  <si>
    <t>BC13</t>
  </si>
  <si>
    <t>O40</t>
  </si>
  <si>
    <t>P01</t>
  </si>
  <si>
    <t>GD2</t>
  </si>
  <si>
    <t>Gennemførelse af foranalyse</t>
  </si>
  <si>
    <t>F</t>
  </si>
  <si>
    <t>O31a</t>
  </si>
  <si>
    <t>P02</t>
  </si>
  <si>
    <t>Delprogramledelse og -styring GD2</t>
  </si>
  <si>
    <t>NY</t>
  </si>
  <si>
    <t>P03</t>
  </si>
  <si>
    <t>Udvidet programdokumentation og -koordinering GD2</t>
  </si>
  <si>
    <t>P04</t>
  </si>
  <si>
    <t>Testmanager for systemintegration GD1/GD2</t>
  </si>
  <si>
    <t>O31b</t>
  </si>
  <si>
    <t>A01</t>
  </si>
  <si>
    <t>ADR</t>
  </si>
  <si>
    <t>Projektledelse Adresseregister</t>
  </si>
  <si>
    <t>O31c</t>
  </si>
  <si>
    <t>A02</t>
  </si>
  <si>
    <t>Projektledelse Taskforce og øvrige projekter</t>
  </si>
  <si>
    <t>A03</t>
  </si>
  <si>
    <t>Adresser bidrag til fælles testdata</t>
  </si>
  <si>
    <t>A04</t>
  </si>
  <si>
    <t>Bidrag til agil udvikling af adresser på DAF</t>
  </si>
  <si>
    <t>A05</t>
  </si>
  <si>
    <t>Test af systemintegration adresser</t>
  </si>
  <si>
    <t>Indsat af AKR 7. maj 2015, pba. Notat fra MBBL. Rettet til med yderligere midler den 18. maj - AKR</t>
  </si>
  <si>
    <t>O41</t>
  </si>
  <si>
    <t>P11</t>
  </si>
  <si>
    <t>Konsulentbistand til foranalyse</t>
  </si>
  <si>
    <t>O33a</t>
  </si>
  <si>
    <t>P12</t>
  </si>
  <si>
    <t>Konsulentbistand programstyring mm. GD2</t>
  </si>
  <si>
    <t>P13</t>
  </si>
  <si>
    <t>Konsulentbistand til replanlægning GD2</t>
  </si>
  <si>
    <t>P14</t>
  </si>
  <si>
    <t>Specifikation og etablering af test- og prøvedata GD2</t>
  </si>
  <si>
    <t>P15</t>
  </si>
  <si>
    <t>Kvalitetssikring og test af snitflader GD2 (i GD1)</t>
  </si>
  <si>
    <t>P16</t>
  </si>
  <si>
    <t>Test af systemintegration i GD1/GD2, testcases mv. (i GD1)</t>
  </si>
  <si>
    <t>O33b</t>
  </si>
  <si>
    <t>A11</t>
  </si>
  <si>
    <t>Konsulentbistand Adresseregister</t>
  </si>
  <si>
    <t>O31d</t>
  </si>
  <si>
    <t>A12</t>
  </si>
  <si>
    <t xml:space="preserve">Indkøb kommunale ÅV til Taskforce </t>
  </si>
  <si>
    <t>A13</t>
  </si>
  <si>
    <t>It-støtte til datavask og Taskforce</t>
  </si>
  <si>
    <t>A14</t>
  </si>
  <si>
    <t>Kombit bidrag til fælles testdata adresser</t>
  </si>
  <si>
    <t>A15</t>
  </si>
  <si>
    <t>Kombit bidrag til agil udvikling af adr. på DAF</t>
  </si>
  <si>
    <t>A16</t>
  </si>
  <si>
    <t>Kombit test af systemintegr. adresser</t>
  </si>
  <si>
    <t>A17</t>
  </si>
  <si>
    <t>Kombit etablering af fælles testmiljø</t>
  </si>
  <si>
    <t>O42</t>
  </si>
  <si>
    <t>A21</t>
  </si>
  <si>
    <t>Driftsomkostninger til foranalyse</t>
  </si>
  <si>
    <t>AKR april 2015: MBBL har oplyst at denne ikke kan aktiveres</t>
  </si>
  <si>
    <t>O10-O11, O13</t>
  </si>
  <si>
    <t>A22</t>
  </si>
  <si>
    <t>Etablering af Adressetjenester mv.</t>
  </si>
  <si>
    <t>AKR april 2015: Det er reelt kun denne der kan aktiveres</t>
  </si>
  <si>
    <t>O12, O14-16</t>
  </si>
  <si>
    <t>A23</t>
  </si>
  <si>
    <t>Etablering af Adresseregister og -klienter</t>
  </si>
  <si>
    <t>A24</t>
  </si>
  <si>
    <t>Etablering af løsning for Grønland</t>
  </si>
  <si>
    <t>A25</t>
  </si>
  <si>
    <t>Tilpasning af Digital Flytteløsning</t>
  </si>
  <si>
    <t>A30</t>
  </si>
  <si>
    <t>Styring og support Adressetjenester</t>
  </si>
  <si>
    <t>A31</t>
  </si>
  <si>
    <t>Styring og support kommunal adr.mdh.</t>
  </si>
  <si>
    <t>Driftsudgifter</t>
  </si>
  <si>
    <t>AKR maj 2015: Navngivningen er ændret fra "imaterielle anlægsaktiver" til "driftsudgifter"</t>
  </si>
  <si>
    <t>A40</t>
  </si>
  <si>
    <t>Driftsudgifter Adressetjenester</t>
  </si>
  <si>
    <t>A41</t>
  </si>
  <si>
    <t>Driftsudgifter Adresseregister</t>
  </si>
  <si>
    <t>Kommunerne</t>
  </si>
  <si>
    <t>K01</t>
  </si>
  <si>
    <t>Adr.mdh. Fastsættelse af suppl. Adresser</t>
  </si>
  <si>
    <t>K02</t>
  </si>
  <si>
    <t>Adr.mdh. Datavask og opgradering adresser</t>
  </si>
  <si>
    <t>K03</t>
  </si>
  <si>
    <t>Adr.mdh. Etablering af geografiske temaer</t>
  </si>
  <si>
    <t>K04</t>
  </si>
  <si>
    <t>Adr.mdh. Indkøring, uddannelse</t>
  </si>
  <si>
    <t>K11</t>
  </si>
  <si>
    <t>Adr.mdh. Tid til større opgaveansvar</t>
  </si>
  <si>
    <t>K21</t>
  </si>
  <si>
    <t>Adr.mdh. Omkostninger t. registr. af adr.punkt</t>
  </si>
  <si>
    <t>TOTAL kommunerne</t>
  </si>
  <si>
    <t>C01</t>
  </si>
  <si>
    <t>Tilpasning af CPR til nyt Adresseregister</t>
  </si>
  <si>
    <t>SKAT</t>
  </si>
  <si>
    <t>V01</t>
  </si>
  <si>
    <t>Tilpasning af SKAT ES til nyt Adresseregister</t>
  </si>
  <si>
    <t>TOTAL SKAT</t>
  </si>
  <si>
    <t>GeoDanmark</t>
  </si>
  <si>
    <t>GeoDK/Vref tilpasning af systemsnitflader</t>
  </si>
  <si>
    <t>TOTAL GeoDanmark</t>
  </si>
  <si>
    <t>Totalt forbrug</t>
  </si>
  <si>
    <t>1.6.a.1</t>
  </si>
  <si>
    <t>D01</t>
  </si>
  <si>
    <t>DAGI</t>
  </si>
  <si>
    <t>DAGI Kravspecifikation</t>
  </si>
  <si>
    <t>drift</t>
  </si>
  <si>
    <t>1.a.1.3</t>
  </si>
  <si>
    <t>D02</t>
  </si>
  <si>
    <t>DAGI projektledelse</t>
  </si>
  <si>
    <t>1.a.5.1</t>
  </si>
  <si>
    <t>D03</t>
  </si>
  <si>
    <t>DAGI tilpasning af eksisterende samt nye data</t>
  </si>
  <si>
    <t>anlæg</t>
  </si>
  <si>
    <t>D04</t>
  </si>
  <si>
    <t>DAGI Systemudvikling</t>
  </si>
  <si>
    <t>interne timer - drift</t>
  </si>
  <si>
    <t>1.6.1.a</t>
  </si>
  <si>
    <t>D05</t>
  </si>
  <si>
    <t>Test af systemintegration DAGI</t>
  </si>
  <si>
    <t>D06</t>
  </si>
  <si>
    <t>Øget programdokumentation og koordinering</t>
  </si>
  <si>
    <t>Subtotal DAGI</t>
  </si>
  <si>
    <t>S01</t>
  </si>
  <si>
    <t>DS</t>
  </si>
  <si>
    <t>Kravsspecifikation</t>
  </si>
  <si>
    <t>S02</t>
  </si>
  <si>
    <t>Stednavne projektledelse</t>
  </si>
  <si>
    <t>S03</t>
  </si>
  <si>
    <t>Stednavne etablering af governance</t>
  </si>
  <si>
    <t>S04</t>
  </si>
  <si>
    <t>Stednavne tilpasning af eksisterende samt nye data</t>
  </si>
  <si>
    <t>S05</t>
  </si>
  <si>
    <t>Systemudvikling</t>
  </si>
  <si>
    <t>S06</t>
  </si>
  <si>
    <t>Test af systemintegration Stednavne</t>
  </si>
  <si>
    <t>S07</t>
  </si>
  <si>
    <t>Øget programdokumentation, koordinering og replanlægning</t>
  </si>
  <si>
    <t>Subtotal Stednavne</t>
  </si>
  <si>
    <t>A51</t>
  </si>
  <si>
    <t>GST bistand til datavask/opgradering, adresser</t>
  </si>
  <si>
    <t>A61</t>
  </si>
  <si>
    <t>GST bistand til DAGI-temaer, adresser</t>
  </si>
  <si>
    <t>Subtotal Adresser</t>
  </si>
  <si>
    <t>Totalt forbrug i alt</t>
  </si>
  <si>
    <t>A71</t>
  </si>
  <si>
    <t xml:space="preserve">NB: GST har, i tilknytning til det anførte ressourceforbrug, haft behov for at understøtte projekterne, bl.a. i forbindelse med forlængelse af projektperioden.  </t>
  </si>
  <si>
    <t>GD2 BUSINESS CASE I ALT</t>
  </si>
  <si>
    <t>A06</t>
  </si>
  <si>
    <t>Øget projektledelse ift. DAF tidsplan</t>
  </si>
  <si>
    <t>Kommentarer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</si>
</sst>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_ ;[Red]\-0.000\ "/>
    <numFmt numFmtId="167" formatCode="#,##0.000_ ;[Red]\-#,##0.000\ 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18"/>
      <name val="Calibri"/>
      <family val="2"/>
    </font>
    <font>
      <sz val="10"/>
      <color indexed="18"/>
      <name val="Calibri"/>
      <family val="2"/>
    </font>
    <font>
      <sz val="10"/>
      <color indexed="23"/>
      <name val="Calibri"/>
      <family val="2"/>
    </font>
    <font>
      <b/>
      <sz val="10"/>
      <color indexed="18"/>
      <name val="Calibri"/>
      <family val="2"/>
    </font>
    <font>
      <b/>
      <sz val="10"/>
      <color indexed="23"/>
      <name val="Calibri"/>
      <family val="2"/>
    </font>
    <font>
      <sz val="9"/>
      <color indexed="23"/>
      <name val="Calibri"/>
      <family val="2"/>
    </font>
    <font>
      <sz val="10"/>
      <color indexed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color theme="3" tint="-0.249977111117893"/>
      <name val="Calibri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</font>
    <font>
      <b/>
      <sz val="10"/>
      <color theme="0" tint="-0.34998626667073579"/>
      <name val="Calibri"/>
      <family val="2"/>
    </font>
    <font>
      <b/>
      <sz val="10"/>
      <color theme="0" tint="-0.499984740745262"/>
      <name val="Calibri"/>
      <family val="2"/>
    </font>
    <font>
      <sz val="10"/>
      <color theme="3" tint="-0.249977111117893"/>
      <name val="Calibri"/>
      <family val="2"/>
    </font>
    <font>
      <sz val="10"/>
      <color rgb="FF002060"/>
      <name val="Calibri"/>
      <family val="2"/>
      <scheme val="minor"/>
    </font>
    <font>
      <i/>
      <sz val="10"/>
      <color theme="3" tint="-0.249977111117893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name val="Arial"/>
      <family val="2"/>
    </font>
    <font>
      <sz val="8"/>
      <color rgb="FF0070C0"/>
      <name val="Arial"/>
      <family val="2"/>
    </font>
    <font>
      <sz val="8"/>
      <color indexed="18"/>
      <name val="Calibri"/>
      <family val="2"/>
    </font>
    <font>
      <b/>
      <sz val="8"/>
      <color indexed="1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" fillId="0" borderId="0"/>
  </cellStyleXfs>
  <cellXfs count="26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164" fontId="4" fillId="0" borderId="0" xfId="0" applyNumberFormat="1" applyFont="1" applyBorder="1" applyAlignment="1"/>
    <xf numFmtId="0" fontId="5" fillId="0" borderId="0" xfId="0" applyFont="1" applyBorder="1"/>
    <xf numFmtId="164" fontId="3" fillId="0" borderId="0" xfId="0" applyNumberFormat="1" applyFont="1" applyBorder="1" applyAlignment="1"/>
    <xf numFmtId="164" fontId="6" fillId="0" borderId="0" xfId="0" applyNumberFormat="1" applyFont="1" applyBorder="1" applyAlignment="1"/>
    <xf numFmtId="165" fontId="3" fillId="0" borderId="0" xfId="0" applyNumberFormat="1" applyFont="1" applyBorder="1" applyAlignment="1"/>
    <xf numFmtId="165" fontId="3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1" fontId="4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164" fontId="6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/>
    <xf numFmtId="166" fontId="3" fillId="0" borderId="0" xfId="0" applyNumberFormat="1" applyFont="1" applyBorder="1" applyAlignment="1">
      <alignment horizontal="right"/>
    </xf>
    <xf numFmtId="166" fontId="3" fillId="0" borderId="4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vertical="center" wrapText="1"/>
    </xf>
    <xf numFmtId="166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 indent="2"/>
    </xf>
    <xf numFmtId="2" fontId="4" fillId="4" borderId="5" xfId="0" applyNumberFormat="1" applyFont="1" applyFill="1" applyBorder="1" applyAlignment="1">
      <alignment vertical="center" wrapText="1"/>
    </xf>
    <xf numFmtId="166" fontId="3" fillId="5" borderId="5" xfId="0" applyNumberFormat="1" applyFont="1" applyFill="1" applyBorder="1" applyAlignment="1">
      <alignment horizontal="right"/>
    </xf>
    <xf numFmtId="166" fontId="3" fillId="5" borderId="6" xfId="0" applyNumberFormat="1" applyFont="1" applyFill="1" applyBorder="1" applyAlignment="1">
      <alignment horizontal="right"/>
    </xf>
    <xf numFmtId="166" fontId="3" fillId="4" borderId="6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vertical="center" wrapText="1"/>
    </xf>
    <xf numFmtId="2" fontId="5" fillId="0" borderId="0" xfId="0" applyNumberFormat="1" applyFont="1" applyFill="1" applyBorder="1"/>
    <xf numFmtId="164" fontId="4" fillId="4" borderId="5" xfId="0" applyNumberFormat="1" applyFont="1" applyFill="1" applyBorder="1" applyAlignment="1">
      <alignment vertical="center" wrapText="1"/>
    </xf>
    <xf numFmtId="166" fontId="3" fillId="4" borderId="5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6" fontId="3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/>
    <xf numFmtId="164" fontId="6" fillId="6" borderId="0" xfId="0" applyNumberFormat="1" applyFont="1" applyFill="1" applyBorder="1" applyAlignment="1"/>
    <xf numFmtId="166" fontId="3" fillId="6" borderId="0" xfId="0" applyNumberFormat="1" applyFont="1" applyFill="1" applyBorder="1" applyAlignment="1">
      <alignment horizontal="right"/>
    </xf>
    <xf numFmtId="166" fontId="3" fillId="6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2" fontId="4" fillId="4" borderId="5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 indent="2"/>
    </xf>
    <xf numFmtId="164" fontId="4" fillId="4" borderId="3" xfId="0" applyNumberFormat="1" applyFont="1" applyFill="1" applyBorder="1" applyAlignment="1">
      <alignment vertical="center" wrapText="1"/>
    </xf>
    <xf numFmtId="166" fontId="3" fillId="4" borderId="3" xfId="0" applyNumberFormat="1" applyFont="1" applyFill="1" applyBorder="1" applyAlignment="1">
      <alignment horizontal="right"/>
    </xf>
    <xf numFmtId="166" fontId="3" fillId="4" borderId="7" xfId="0" applyNumberFormat="1" applyFont="1" applyFill="1" applyBorder="1" applyAlignment="1">
      <alignment horizontal="right"/>
    </xf>
    <xf numFmtId="16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164" fontId="6" fillId="0" borderId="5" xfId="0" applyNumberFormat="1" applyFont="1" applyBorder="1" applyAlignment="1"/>
    <xf numFmtId="166" fontId="5" fillId="0" borderId="5" xfId="0" applyNumberFormat="1" applyFont="1" applyBorder="1"/>
    <xf numFmtId="166" fontId="5" fillId="0" borderId="6" xfId="0" applyNumberFormat="1" applyFont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0" xfId="0" applyFont="1" applyBorder="1"/>
    <xf numFmtId="166" fontId="3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/>
    <xf numFmtId="166" fontId="3" fillId="0" borderId="6" xfId="0" applyNumberFormat="1" applyFont="1" applyBorder="1"/>
    <xf numFmtId="0" fontId="3" fillId="2" borderId="0" xfId="0" applyFont="1" applyFill="1" applyBorder="1"/>
    <xf numFmtId="166" fontId="3" fillId="2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166" fontId="3" fillId="0" borderId="3" xfId="0" applyNumberFormat="1" applyFont="1" applyBorder="1"/>
    <xf numFmtId="166" fontId="3" fillId="0" borderId="7" xfId="0" applyNumberFormat="1" applyFont="1" applyBorder="1" applyAlignment="1">
      <alignment horizontal="right"/>
    </xf>
    <xf numFmtId="166" fontId="3" fillId="0" borderId="7" xfId="0" applyNumberFormat="1" applyFont="1" applyBorder="1"/>
    <xf numFmtId="0" fontId="5" fillId="2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4" borderId="5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 applyBorder="1"/>
    <xf numFmtId="164" fontId="3" fillId="7" borderId="0" xfId="0" applyNumberFormat="1" applyFont="1" applyFill="1" applyBorder="1" applyAlignment="1"/>
    <xf numFmtId="165" fontId="3" fillId="7" borderId="0" xfId="0" applyNumberFormat="1" applyFont="1" applyFill="1" applyBorder="1"/>
    <xf numFmtId="0" fontId="14" fillId="2" borderId="12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center"/>
    </xf>
    <xf numFmtId="0" fontId="14" fillId="0" borderId="15" xfId="0" applyFont="1" applyBorder="1" applyAlignment="1">
      <alignment horizontal="left"/>
    </xf>
    <xf numFmtId="166" fontId="3" fillId="0" borderId="16" xfId="0" applyNumberFormat="1" applyFont="1" applyBorder="1" applyAlignment="1">
      <alignment horizontal="right"/>
    </xf>
    <xf numFmtId="0" fontId="17" fillId="0" borderId="15" xfId="0" quotePrefix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left" vertical="center" wrapText="1"/>
    </xf>
    <xf numFmtId="2" fontId="4" fillId="0" borderId="18" xfId="0" applyNumberFormat="1" applyFont="1" applyBorder="1" applyAlignment="1">
      <alignment vertical="center" wrapText="1"/>
    </xf>
    <xf numFmtId="166" fontId="3" fillId="0" borderId="18" xfId="0" applyNumberFormat="1" applyFont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6" fontId="3" fillId="0" borderId="11" xfId="0" applyNumberFormat="1" applyFont="1" applyFill="1" applyBorder="1" applyAlignment="1">
      <alignment horizontal="right"/>
    </xf>
    <xf numFmtId="166" fontId="3" fillId="0" borderId="19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>
      <alignment vertical="center" wrapText="1"/>
    </xf>
    <xf numFmtId="0" fontId="17" fillId="0" borderId="15" xfId="0" applyFont="1" applyBorder="1" applyAlignment="1">
      <alignment horizontal="left" vertical="center"/>
    </xf>
    <xf numFmtId="0" fontId="17" fillId="4" borderId="20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166" fontId="3" fillId="8" borderId="5" xfId="0" applyNumberFormat="1" applyFont="1" applyFill="1" applyBorder="1" applyAlignment="1">
      <alignment horizontal="right"/>
    </xf>
    <xf numFmtId="166" fontId="3" fillId="8" borderId="6" xfId="0" applyNumberFormat="1" applyFont="1" applyFill="1" applyBorder="1" applyAlignment="1">
      <alignment horizontal="right"/>
    </xf>
    <xf numFmtId="166" fontId="3" fillId="4" borderId="21" xfId="0" applyNumberFormat="1" applyFont="1" applyFill="1" applyBorder="1" applyAlignment="1">
      <alignment horizontal="right"/>
    </xf>
    <xf numFmtId="0" fontId="17" fillId="0" borderId="15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164" fontId="4" fillId="0" borderId="18" xfId="0" applyNumberFormat="1" applyFont="1" applyBorder="1" applyAlignment="1">
      <alignment vertical="center" wrapText="1"/>
    </xf>
    <xf numFmtId="166" fontId="3" fillId="0" borderId="11" xfId="0" applyNumberFormat="1" applyFont="1" applyBorder="1" applyAlignment="1">
      <alignment horizontal="right"/>
    </xf>
    <xf numFmtId="11" fontId="17" fillId="0" borderId="15" xfId="0" applyNumberFormat="1" applyFont="1" applyBorder="1" applyAlignment="1">
      <alignment horizontal="center" vertical="center"/>
    </xf>
    <xf numFmtId="166" fontId="3" fillId="0" borderId="1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vertical="center" wrapText="1"/>
    </xf>
    <xf numFmtId="11" fontId="17" fillId="0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vertical="center" wrapText="1"/>
    </xf>
    <xf numFmtId="166" fontId="3" fillId="0" borderId="19" xfId="0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/>
    </xf>
    <xf numFmtId="166" fontId="3" fillId="6" borderId="16" xfId="0" applyNumberFormat="1" applyFont="1" applyFill="1" applyBorder="1" applyAlignment="1">
      <alignment horizontal="right"/>
    </xf>
    <xf numFmtId="0" fontId="17" fillId="0" borderId="15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166" fontId="3" fillId="4" borderId="10" xfId="0" applyNumberFormat="1" applyFont="1" applyFill="1" applyBorder="1" applyAlignment="1">
      <alignment horizontal="right"/>
    </xf>
    <xf numFmtId="0" fontId="14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164" fontId="6" fillId="0" borderId="24" xfId="0" applyNumberFormat="1" applyFont="1" applyBorder="1" applyAlignment="1"/>
    <xf numFmtId="166" fontId="3" fillId="0" borderId="24" xfId="0" applyNumberFormat="1" applyFont="1" applyBorder="1"/>
    <xf numFmtId="166" fontId="3" fillId="0" borderId="25" xfId="0" applyNumberFormat="1" applyFont="1" applyBorder="1"/>
    <xf numFmtId="166" fontId="5" fillId="0" borderId="26" xfId="0" applyNumberFormat="1" applyFont="1" applyBorder="1"/>
    <xf numFmtId="0" fontId="14" fillId="0" borderId="0" xfId="0" applyFont="1" applyBorder="1" applyAlignment="1">
      <alignment horizontal="left"/>
    </xf>
    <xf numFmtId="166" fontId="3" fillId="0" borderId="0" xfId="0" applyNumberFormat="1" applyFont="1" applyBorder="1"/>
    <xf numFmtId="166" fontId="5" fillId="0" borderId="0" xfId="0" applyNumberFormat="1" applyFont="1" applyBorder="1"/>
    <xf numFmtId="0" fontId="17" fillId="0" borderId="0" xfId="0" applyFont="1" applyBorder="1" applyAlignment="1">
      <alignment horizontal="left"/>
    </xf>
    <xf numFmtId="2" fontId="4" fillId="7" borderId="0" xfId="0" applyNumberFormat="1" applyFont="1" applyFill="1" applyBorder="1" applyAlignment="1">
      <alignment vertical="center" wrapText="1"/>
    </xf>
    <xf numFmtId="166" fontId="3" fillId="7" borderId="0" xfId="0" applyNumberFormat="1" applyFont="1" applyFill="1" applyBorder="1" applyAlignment="1">
      <alignment horizontal="right"/>
    </xf>
    <xf numFmtId="166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left" vertical="center" wrapText="1" indent="2"/>
    </xf>
    <xf numFmtId="0" fontId="14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6" fontId="3" fillId="0" borderId="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167" fontId="3" fillId="10" borderId="0" xfId="0" applyNumberFormat="1" applyFont="1" applyFill="1" applyBorder="1"/>
    <xf numFmtId="0" fontId="0" fillId="0" borderId="0" xfId="0" applyFill="1" applyBorder="1"/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 indent="2"/>
    </xf>
    <xf numFmtId="167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/>
    <xf numFmtId="166" fontId="3" fillId="10" borderId="0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 vertical="center" wrapText="1" indent="2"/>
    </xf>
    <xf numFmtId="166" fontId="3" fillId="10" borderId="18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2"/>
    </xf>
    <xf numFmtId="167" fontId="3" fillId="0" borderId="8" xfId="0" applyNumberFormat="1" applyFont="1" applyBorder="1" applyAlignment="1">
      <alignment horizontal="right"/>
    </xf>
    <xf numFmtId="167" fontId="3" fillId="0" borderId="8" xfId="0" applyNumberFormat="1" applyFont="1" applyBorder="1"/>
    <xf numFmtId="167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/>
    <xf numFmtId="0" fontId="3" fillId="0" borderId="18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 indent="1"/>
    </xf>
    <xf numFmtId="167" fontId="3" fillId="0" borderId="18" xfId="0" applyNumberFormat="1" applyFont="1" applyBorder="1" applyAlignment="1">
      <alignment horizontal="right"/>
    </xf>
    <xf numFmtId="167" fontId="3" fillId="0" borderId="18" xfId="0" applyNumberFormat="1" applyFont="1" applyBorder="1"/>
    <xf numFmtId="167" fontId="3" fillId="4" borderId="5" xfId="0" applyNumberFormat="1" applyFont="1" applyFill="1" applyBorder="1" applyAlignment="1">
      <alignment horizontal="right"/>
    </xf>
    <xf numFmtId="167" fontId="3" fillId="6" borderId="0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/>
    <xf numFmtId="167" fontId="3" fillId="0" borderId="18" xfId="0" applyNumberFormat="1" applyFont="1" applyFill="1" applyBorder="1" applyAlignment="1">
      <alignment horizontal="right"/>
    </xf>
    <xf numFmtId="167" fontId="3" fillId="0" borderId="18" xfId="0" applyNumberFormat="1" applyFont="1" applyFill="1" applyBorder="1"/>
    <xf numFmtId="0" fontId="19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24" fillId="0" borderId="0" xfId="0" applyFont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4" xfId="0" applyFont="1" applyFill="1" applyBorder="1" applyAlignment="1">
      <alignment wrapText="1"/>
    </xf>
    <xf numFmtId="0" fontId="25" fillId="0" borderId="27" xfId="0" applyFont="1" applyBorder="1" applyAlignment="1">
      <alignment wrapText="1"/>
    </xf>
    <xf numFmtId="0" fontId="26" fillId="2" borderId="0" xfId="0" applyFont="1" applyFill="1" applyBorder="1"/>
    <xf numFmtId="0" fontId="27" fillId="3" borderId="0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left"/>
    </xf>
    <xf numFmtId="166" fontId="26" fillId="0" borderId="0" xfId="0" applyNumberFormat="1" applyFont="1" applyFill="1" applyBorder="1" applyAlignment="1">
      <alignment horizontal="left" wrapText="1"/>
    </xf>
    <xf numFmtId="166" fontId="26" fillId="0" borderId="8" xfId="0" applyNumberFormat="1" applyFont="1" applyFill="1" applyBorder="1" applyAlignment="1">
      <alignment horizontal="left"/>
    </xf>
    <xf numFmtId="166" fontId="26" fillId="0" borderId="8" xfId="0" applyNumberFormat="1" applyFont="1" applyBorder="1" applyAlignment="1">
      <alignment horizontal="left"/>
    </xf>
    <xf numFmtId="166" fontId="26" fillId="0" borderId="8" xfId="0" applyNumberFormat="1" applyFont="1" applyBorder="1" applyAlignment="1">
      <alignment horizontal="right"/>
    </xf>
    <xf numFmtId="166" fontId="26" fillId="4" borderId="3" xfId="0" applyNumberFormat="1" applyFont="1" applyFill="1" applyBorder="1" applyAlignment="1">
      <alignment horizontal="right"/>
    </xf>
    <xf numFmtId="166" fontId="26" fillId="6" borderId="0" xfId="0" applyNumberFormat="1" applyFont="1" applyFill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4" borderId="8" xfId="0" applyNumberFormat="1" applyFont="1" applyFill="1" applyBorder="1" applyAlignment="1">
      <alignment horizontal="right"/>
    </xf>
    <xf numFmtId="166" fontId="27" fillId="0" borderId="3" xfId="0" applyNumberFormat="1" applyFont="1" applyBorder="1"/>
    <xf numFmtId="166" fontId="27" fillId="0" borderId="0" xfId="0" applyNumberFormat="1" applyFont="1" applyBorder="1"/>
    <xf numFmtId="0" fontId="24" fillId="0" borderId="0" xfId="0" applyFont="1"/>
    <xf numFmtId="166" fontId="3" fillId="0" borderId="5" xfId="0" applyNumberFormat="1" applyFont="1" applyBorder="1" applyAlignment="1">
      <alignment horizontal="right"/>
    </xf>
    <xf numFmtId="0" fontId="3" fillId="2" borderId="13" xfId="0" applyFont="1" applyFill="1" applyBorder="1"/>
    <xf numFmtId="0" fontId="5" fillId="0" borderId="13" xfId="0" applyFont="1" applyFill="1" applyBorder="1" applyAlignment="1">
      <alignment horizontal="center"/>
    </xf>
    <xf numFmtId="166" fontId="5" fillId="0" borderId="21" xfId="0" applyNumberFormat="1" applyFont="1" applyBorder="1"/>
    <xf numFmtId="166" fontId="3" fillId="2" borderId="16" xfId="0" applyNumberFormat="1" applyFont="1" applyFill="1" applyBorder="1" applyAlignment="1">
      <alignment horizontal="right"/>
    </xf>
    <xf numFmtId="0" fontId="0" fillId="0" borderId="18" xfId="0" applyBorder="1"/>
    <xf numFmtId="0" fontId="3" fillId="2" borderId="29" xfId="0" applyFont="1" applyFill="1" applyBorder="1"/>
    <xf numFmtId="166" fontId="3" fillId="0" borderId="30" xfId="0" applyNumberFormat="1" applyFont="1" applyFill="1" applyBorder="1" applyAlignment="1">
      <alignment horizontal="right"/>
    </xf>
    <xf numFmtId="166" fontId="3" fillId="0" borderId="30" xfId="0" applyNumberFormat="1" applyFont="1" applyBorder="1" applyAlignment="1">
      <alignment horizontal="right"/>
    </xf>
    <xf numFmtId="166" fontId="3" fillId="4" borderId="30" xfId="0" applyNumberFormat="1" applyFont="1" applyFill="1" applyBorder="1" applyAlignment="1">
      <alignment horizontal="right"/>
    </xf>
    <xf numFmtId="0" fontId="14" fillId="2" borderId="31" xfId="0" applyFont="1" applyFill="1" applyBorder="1" applyAlignment="1">
      <alignment horizontal="left"/>
    </xf>
    <xf numFmtId="0" fontId="5" fillId="2" borderId="32" xfId="0" applyFont="1" applyFill="1" applyBorder="1"/>
    <xf numFmtId="0" fontId="5" fillId="2" borderId="32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3" fillId="2" borderId="32" xfId="0" applyFont="1" applyFill="1" applyBorder="1"/>
    <xf numFmtId="0" fontId="14" fillId="3" borderId="33" xfId="0" applyFont="1" applyFill="1" applyBorder="1" applyAlignment="1">
      <alignment horizontal="left"/>
    </xf>
    <xf numFmtId="0" fontId="14" fillId="9" borderId="17" xfId="0" applyFont="1" applyFill="1" applyBorder="1" applyAlignment="1">
      <alignment horizontal="left"/>
    </xf>
    <xf numFmtId="0" fontId="0" fillId="0" borderId="0" xfId="0" applyBorder="1"/>
    <xf numFmtId="0" fontId="18" fillId="0" borderId="0" xfId="0" applyFont="1" applyBorder="1"/>
    <xf numFmtId="0" fontId="17" fillId="0" borderId="28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left"/>
    </xf>
    <xf numFmtId="0" fontId="5" fillId="0" borderId="24" xfId="0" applyFont="1" applyBorder="1" applyAlignment="1">
      <alignment horizontal="right"/>
    </xf>
    <xf numFmtId="166" fontId="3" fillId="0" borderId="24" xfId="0" applyNumberFormat="1" applyFont="1" applyBorder="1" applyAlignment="1">
      <alignment horizontal="right"/>
    </xf>
    <xf numFmtId="0" fontId="3" fillId="2" borderId="1" xfId="0" applyFont="1" applyFill="1" applyBorder="1"/>
    <xf numFmtId="0" fontId="14" fillId="0" borderId="12" xfId="0" applyFont="1" applyFill="1" applyBorder="1" applyAlignment="1">
      <alignment horizontal="left"/>
    </xf>
    <xf numFmtId="0" fontId="14" fillId="0" borderId="20" xfId="0" applyFont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unddata-ejendom-adresse.dk/Users/B008213/AppData/Local/Microsoft/Windows/Temporary%20Internet%20Files/Content.Outlook/C3A6345U/Businesscase15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ogBeregningerSkjult"/>
      <sheetName val="No Macros"/>
      <sheetName val="Menu"/>
      <sheetName val="Buttons"/>
      <sheetName val="Rapportering"/>
      <sheetName val="Rapportering MC"/>
      <sheetName val="0. Stamdata"/>
      <sheetName val="1.a. Foruds., Udg."/>
      <sheetName val="1.b. Foruds., Gev."/>
      <sheetName val="2.a. Øko. Udg."/>
      <sheetName val="2.b. Øko. Gev."/>
      <sheetName val="2.c. Ikke-Øko. Gev."/>
      <sheetName val="2.a. Øko. Udg. MC"/>
      <sheetName val="2.b. Øko. Gev. MC"/>
      <sheetName val="Release Notes"/>
    </sheetNames>
    <sheetDataSet>
      <sheetData sheetId="0"/>
      <sheetData sheetId="1"/>
      <sheetData sheetId="2"/>
      <sheetData sheetId="3"/>
      <sheetData sheetId="4"/>
      <sheetData sheetId="5"/>
      <sheetData sheetId="6">
        <row r="80">
          <cell r="G8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topLeftCell="A4" zoomScaleNormal="100" workbookViewId="0">
      <pane ySplit="780" activePane="bottomLeft"/>
      <selection activeCell="B114" sqref="B114:B117"/>
      <selection pane="bottomLeft" activeCell="A111" sqref="A111:XFD140"/>
    </sheetView>
  </sheetViews>
  <sheetFormatPr defaultColWidth="3.42578125" defaultRowHeight="12.75" outlineLevelRow="2" x14ac:dyDescent="0.2"/>
  <cols>
    <col min="1" max="1" width="3.28515625" style="2" customWidth="1"/>
    <col min="2" max="2" width="37" style="2" customWidth="1"/>
    <col min="3" max="3" width="6.85546875" style="2" customWidth="1"/>
    <col min="4" max="4" width="9" style="2" customWidth="1"/>
    <col min="5" max="5" width="43.7109375" style="2" customWidth="1"/>
    <col min="6" max="9" width="5.28515625" style="3" customWidth="1"/>
    <col min="10" max="17" width="7.140625" style="2" customWidth="1"/>
    <col min="18" max="18" width="8.42578125" style="2" customWidth="1"/>
    <col min="19" max="20" width="3.42578125" style="2"/>
    <col min="21" max="22" width="7.42578125" style="2" customWidth="1"/>
    <col min="23" max="16384" width="3.42578125" style="2"/>
  </cols>
  <sheetData>
    <row r="1" spans="1:18" ht="18.75" x14ac:dyDescent="0.3">
      <c r="A1" s="1" t="s">
        <v>0</v>
      </c>
    </row>
    <row r="2" spans="1:18" x14ac:dyDescent="0.2">
      <c r="B2" s="4"/>
      <c r="C2" s="4"/>
      <c r="D2" s="4"/>
      <c r="E2" s="5" t="s">
        <v>1</v>
      </c>
      <c r="G2" s="6"/>
      <c r="H2" s="6"/>
      <c r="J2" s="7">
        <v>0.75</v>
      </c>
    </row>
    <row r="3" spans="1:18" ht="18.75" x14ac:dyDescent="0.3">
      <c r="A3" s="1" t="s">
        <v>2</v>
      </c>
      <c r="C3" s="4"/>
      <c r="D3" s="4"/>
      <c r="E3" s="5" t="s">
        <v>3</v>
      </c>
      <c r="G3" s="6"/>
      <c r="H3" s="6"/>
      <c r="J3" s="8">
        <v>0.5766</v>
      </c>
    </row>
    <row r="4" spans="1:18" ht="13.5" thickBot="1" x14ac:dyDescent="0.25">
      <c r="F4" s="9" t="s">
        <v>4</v>
      </c>
      <c r="J4" s="10"/>
    </row>
    <row r="5" spans="1:18" x14ac:dyDescent="0.2">
      <c r="A5" s="11" t="s">
        <v>5</v>
      </c>
      <c r="B5" s="12" t="s">
        <v>6</v>
      </c>
      <c r="C5" s="12"/>
      <c r="D5" s="11" t="s">
        <v>7</v>
      </c>
      <c r="E5" s="12"/>
      <c r="F5" s="13">
        <v>2013</v>
      </c>
      <c r="G5" s="13">
        <v>2014</v>
      </c>
      <c r="H5" s="13">
        <v>2015</v>
      </c>
      <c r="I5" s="13">
        <v>2016</v>
      </c>
      <c r="J5" s="14">
        <v>2013</v>
      </c>
      <c r="K5" s="14">
        <v>2014</v>
      </c>
      <c r="L5" s="14">
        <v>2015</v>
      </c>
      <c r="M5" s="14">
        <v>2016</v>
      </c>
      <c r="N5" s="14">
        <v>2017</v>
      </c>
      <c r="O5" s="14">
        <v>2018</v>
      </c>
      <c r="P5" s="14">
        <v>2019</v>
      </c>
      <c r="Q5" s="15">
        <v>2020</v>
      </c>
      <c r="R5" s="15" t="s">
        <v>8</v>
      </c>
    </row>
    <row r="6" spans="1:18" x14ac:dyDescent="0.2">
      <c r="A6" s="16"/>
      <c r="B6" s="17" t="s">
        <v>9</v>
      </c>
      <c r="C6" s="17"/>
      <c r="D6" s="18"/>
      <c r="E6" s="17"/>
      <c r="F6" s="19"/>
      <c r="G6" s="19"/>
      <c r="H6" s="19"/>
      <c r="I6" s="19"/>
      <c r="J6" s="20"/>
      <c r="K6" s="20"/>
      <c r="L6" s="20"/>
      <c r="M6" s="20"/>
      <c r="N6" s="20"/>
      <c r="O6" s="20"/>
      <c r="P6" s="20"/>
      <c r="Q6" s="21"/>
      <c r="R6" s="21"/>
    </row>
    <row r="7" spans="1:18" x14ac:dyDescent="0.2">
      <c r="A7" s="22"/>
      <c r="B7" s="23" t="s">
        <v>10</v>
      </c>
      <c r="C7" s="23"/>
      <c r="D7" s="22"/>
      <c r="E7" s="23"/>
      <c r="F7" s="24"/>
      <c r="G7" s="24"/>
      <c r="H7" s="24"/>
      <c r="I7" s="24"/>
      <c r="J7" s="25"/>
      <c r="K7" s="25"/>
      <c r="L7" s="25"/>
      <c r="M7" s="25"/>
      <c r="N7" s="25"/>
      <c r="O7" s="25"/>
      <c r="P7" s="25"/>
      <c r="Q7" s="26"/>
      <c r="R7" s="26"/>
    </row>
    <row r="8" spans="1:18" x14ac:dyDescent="0.2">
      <c r="A8" s="27" t="s">
        <v>11</v>
      </c>
      <c r="B8" s="4" t="s">
        <v>12</v>
      </c>
      <c r="C8" s="4"/>
      <c r="D8" s="27" t="s">
        <v>11</v>
      </c>
      <c r="E8" s="4"/>
      <c r="F8" s="28"/>
      <c r="G8" s="28"/>
      <c r="H8" s="28"/>
      <c r="I8" s="6"/>
      <c r="J8" s="29"/>
      <c r="K8" s="29"/>
      <c r="L8" s="29"/>
      <c r="M8" s="29"/>
      <c r="N8" s="29"/>
      <c r="O8" s="29"/>
      <c r="P8" s="29"/>
      <c r="Q8" s="30"/>
      <c r="R8" s="30"/>
    </row>
    <row r="9" spans="1:18" ht="12.75" customHeight="1" outlineLevel="2" x14ac:dyDescent="0.2">
      <c r="A9" s="31" t="s">
        <v>13</v>
      </c>
      <c r="B9" s="32" t="s">
        <v>14</v>
      </c>
      <c r="C9" s="33" t="s">
        <v>15</v>
      </c>
      <c r="D9" s="31" t="s">
        <v>13</v>
      </c>
      <c r="E9" s="34" t="s">
        <v>16</v>
      </c>
      <c r="F9" s="35">
        <v>1</v>
      </c>
      <c r="G9" s="35">
        <v>1</v>
      </c>
      <c r="H9" s="35">
        <v>1</v>
      </c>
      <c r="I9" s="35">
        <v>1</v>
      </c>
      <c r="J9" s="29">
        <f t="shared" ref="J9:M14" si="0">IF(F9&gt;0,-F9*$J$2,"")</f>
        <v>-0.75</v>
      </c>
      <c r="K9" s="29">
        <f t="shared" si="0"/>
        <v>-0.75</v>
      </c>
      <c r="L9" s="29">
        <f t="shared" si="0"/>
        <v>-0.75</v>
      </c>
      <c r="M9" s="29">
        <f t="shared" si="0"/>
        <v>-0.75</v>
      </c>
      <c r="N9" s="29"/>
      <c r="O9" s="29"/>
      <c r="P9" s="29"/>
      <c r="Q9" s="30"/>
      <c r="R9" s="30">
        <f t="shared" ref="R9:R15" si="1">SUM(J9:Q9)</f>
        <v>-3</v>
      </c>
    </row>
    <row r="10" spans="1:18" ht="12.75" customHeight="1" outlineLevel="2" x14ac:dyDescent="0.2">
      <c r="A10" s="31"/>
      <c r="B10" s="32"/>
      <c r="C10" s="33"/>
      <c r="D10" s="31" t="s">
        <v>17</v>
      </c>
      <c r="E10" s="34" t="s">
        <v>18</v>
      </c>
      <c r="F10" s="35">
        <v>0.5</v>
      </c>
      <c r="G10" s="35">
        <v>0.75</v>
      </c>
      <c r="H10" s="35">
        <v>0.75</v>
      </c>
      <c r="I10" s="35"/>
      <c r="J10" s="29">
        <f t="shared" si="0"/>
        <v>-0.375</v>
      </c>
      <c r="K10" s="29">
        <f t="shared" si="0"/>
        <v>-0.5625</v>
      </c>
      <c r="L10" s="29">
        <f t="shared" si="0"/>
        <v>-0.5625</v>
      </c>
      <c r="M10" s="29" t="str">
        <f t="shared" si="0"/>
        <v/>
      </c>
      <c r="N10" s="29"/>
      <c r="O10" s="29"/>
      <c r="P10" s="29"/>
      <c r="Q10" s="30"/>
      <c r="R10" s="30">
        <f t="shared" si="1"/>
        <v>-1.5</v>
      </c>
    </row>
    <row r="11" spans="1:18" ht="12.75" customHeight="1" outlineLevel="2" x14ac:dyDescent="0.2">
      <c r="A11" s="31"/>
      <c r="B11" s="32"/>
      <c r="C11" s="33"/>
      <c r="D11" s="31" t="s">
        <v>17</v>
      </c>
      <c r="E11" s="34" t="s">
        <v>19</v>
      </c>
      <c r="G11" s="35">
        <v>1.5</v>
      </c>
      <c r="H11" s="35">
        <v>1.5</v>
      </c>
      <c r="I11" s="35">
        <v>0.83</v>
      </c>
      <c r="J11" s="29" t="str">
        <f t="shared" si="0"/>
        <v/>
      </c>
      <c r="K11" s="29">
        <f t="shared" si="0"/>
        <v>-1.125</v>
      </c>
      <c r="L11" s="29">
        <f t="shared" si="0"/>
        <v>-1.125</v>
      </c>
      <c r="M11" s="29">
        <f t="shared" si="0"/>
        <v>-0.62249999999999994</v>
      </c>
      <c r="N11" s="29"/>
      <c r="O11" s="29"/>
      <c r="P11" s="29"/>
      <c r="Q11" s="30"/>
      <c r="R11" s="30">
        <f t="shared" si="1"/>
        <v>-2.8725000000000001</v>
      </c>
    </row>
    <row r="12" spans="1:18" ht="12.75" customHeight="1" outlineLevel="2" x14ac:dyDescent="0.2">
      <c r="A12" s="31" t="s">
        <v>20</v>
      </c>
      <c r="B12" s="32" t="s">
        <v>21</v>
      </c>
      <c r="C12" s="33" t="s">
        <v>15</v>
      </c>
      <c r="D12" s="31" t="s">
        <v>20</v>
      </c>
      <c r="E12" s="34" t="s">
        <v>22</v>
      </c>
      <c r="F12" s="35">
        <v>1</v>
      </c>
      <c r="G12" s="35">
        <v>2.5</v>
      </c>
      <c r="H12" s="35">
        <v>0.5</v>
      </c>
      <c r="I12" s="35"/>
      <c r="J12" s="29">
        <f t="shared" si="0"/>
        <v>-0.75</v>
      </c>
      <c r="K12" s="29">
        <f t="shared" si="0"/>
        <v>-1.875</v>
      </c>
      <c r="L12" s="29">
        <f t="shared" si="0"/>
        <v>-0.375</v>
      </c>
      <c r="M12" s="29" t="str">
        <f t="shared" si="0"/>
        <v/>
      </c>
      <c r="N12" s="29"/>
      <c r="O12" s="29"/>
      <c r="P12" s="29"/>
      <c r="Q12" s="30"/>
      <c r="R12" s="30">
        <f t="shared" si="1"/>
        <v>-3</v>
      </c>
    </row>
    <row r="13" spans="1:18" ht="12.75" customHeight="1" outlineLevel="2" x14ac:dyDescent="0.2">
      <c r="A13" s="31" t="s">
        <v>23</v>
      </c>
      <c r="B13" s="32" t="s">
        <v>24</v>
      </c>
      <c r="C13" s="33" t="s">
        <v>25</v>
      </c>
      <c r="D13" s="31" t="s">
        <v>26</v>
      </c>
      <c r="E13" s="34"/>
      <c r="F13" s="35"/>
      <c r="G13" s="35"/>
      <c r="H13" s="35"/>
      <c r="I13" s="35"/>
      <c r="J13" s="29" t="str">
        <f t="shared" si="0"/>
        <v/>
      </c>
      <c r="K13" s="29" t="str">
        <f t="shared" si="0"/>
        <v/>
      </c>
      <c r="L13" s="29" t="str">
        <f t="shared" si="0"/>
        <v/>
      </c>
      <c r="M13" s="29" t="str">
        <f t="shared" si="0"/>
        <v/>
      </c>
      <c r="N13" s="29"/>
      <c r="O13" s="29"/>
      <c r="P13" s="29"/>
      <c r="Q13" s="30"/>
      <c r="R13" s="30">
        <f t="shared" si="1"/>
        <v>0</v>
      </c>
    </row>
    <row r="14" spans="1:18" ht="12.75" customHeight="1" outlineLevel="2" x14ac:dyDescent="0.2">
      <c r="A14" s="31" t="s">
        <v>27</v>
      </c>
      <c r="B14" s="32" t="s">
        <v>28</v>
      </c>
      <c r="C14" s="33" t="s">
        <v>29</v>
      </c>
      <c r="D14" s="31" t="s">
        <v>26</v>
      </c>
      <c r="E14" s="34"/>
      <c r="F14" s="35"/>
      <c r="G14" s="35"/>
      <c r="H14" s="35"/>
      <c r="I14" s="35"/>
      <c r="J14" s="29" t="str">
        <f t="shared" si="0"/>
        <v/>
      </c>
      <c r="K14" s="29" t="str">
        <f t="shared" si="0"/>
        <v/>
      </c>
      <c r="L14" s="29" t="str">
        <f t="shared" si="0"/>
        <v/>
      </c>
      <c r="M14" s="29" t="str">
        <f t="shared" si="0"/>
        <v/>
      </c>
      <c r="N14" s="29"/>
      <c r="O14" s="29"/>
      <c r="P14" s="29"/>
      <c r="Q14" s="30"/>
      <c r="R14" s="30">
        <f t="shared" si="1"/>
        <v>0</v>
      </c>
    </row>
    <row r="15" spans="1:18" ht="12.75" customHeight="1" thickBot="1" x14ac:dyDescent="0.25">
      <c r="A15" s="36"/>
      <c r="B15" s="37" t="s">
        <v>30</v>
      </c>
      <c r="C15" s="37"/>
      <c r="D15" s="36"/>
      <c r="E15" s="37"/>
      <c r="F15" s="38">
        <f>SUM(F9:F14)</f>
        <v>2.5</v>
      </c>
      <c r="G15" s="38">
        <f>SUM(G9:G14)</f>
        <v>5.75</v>
      </c>
      <c r="H15" s="38">
        <f>SUM(H9:H14)</f>
        <v>3.75</v>
      </c>
      <c r="I15" s="38">
        <f>SUM(I9:I14)</f>
        <v>1.83</v>
      </c>
      <c r="J15" s="39">
        <f>SUM(J9:J14)</f>
        <v>-1.875</v>
      </c>
      <c r="K15" s="39">
        <f t="shared" ref="K15:Q15" si="2">SUM(K9:K14)</f>
        <v>-4.3125</v>
      </c>
      <c r="L15" s="39">
        <f t="shared" si="2"/>
        <v>-2.8125</v>
      </c>
      <c r="M15" s="39">
        <f t="shared" si="2"/>
        <v>-1.3725000000000001</v>
      </c>
      <c r="N15" s="39">
        <f t="shared" si="2"/>
        <v>0</v>
      </c>
      <c r="O15" s="39">
        <f t="shared" si="2"/>
        <v>0</v>
      </c>
      <c r="P15" s="39">
        <f t="shared" si="2"/>
        <v>0</v>
      </c>
      <c r="Q15" s="40">
        <f t="shared" si="2"/>
        <v>0</v>
      </c>
      <c r="R15" s="41">
        <f t="shared" si="1"/>
        <v>-10.3725</v>
      </c>
    </row>
    <row r="16" spans="1:18" ht="12.75" customHeight="1" thickTop="1" x14ac:dyDescent="0.2">
      <c r="A16" s="27" t="s">
        <v>31</v>
      </c>
      <c r="B16" s="4" t="s">
        <v>32</v>
      </c>
      <c r="C16" s="33"/>
      <c r="D16" s="27" t="s">
        <v>31</v>
      </c>
      <c r="F16" s="6"/>
      <c r="G16" s="6"/>
      <c r="H16" s="6"/>
      <c r="I16" s="6"/>
      <c r="J16" s="29"/>
      <c r="K16" s="29"/>
      <c r="L16" s="29"/>
      <c r="M16" s="29"/>
      <c r="N16" s="29"/>
      <c r="O16" s="29"/>
      <c r="P16" s="29"/>
      <c r="Q16" s="30"/>
      <c r="R16" s="30"/>
    </row>
    <row r="17" spans="1:26" ht="12.75" customHeight="1" outlineLevel="1" x14ac:dyDescent="0.2">
      <c r="A17" s="31" t="s">
        <v>33</v>
      </c>
      <c r="B17" s="32" t="s">
        <v>34</v>
      </c>
      <c r="C17" s="33" t="s">
        <v>35</v>
      </c>
      <c r="D17" s="31" t="s">
        <v>33</v>
      </c>
      <c r="E17" s="34" t="s">
        <v>36</v>
      </c>
      <c r="F17" s="42"/>
      <c r="G17" s="42"/>
      <c r="H17" s="42"/>
      <c r="I17" s="42"/>
      <c r="J17" s="29">
        <v>-1.2</v>
      </c>
      <c r="K17" s="29">
        <v>-0.5</v>
      </c>
      <c r="L17" s="29">
        <v>-0.5</v>
      </c>
      <c r="M17" s="29"/>
      <c r="N17" s="29"/>
      <c r="O17" s="29"/>
      <c r="P17" s="29"/>
      <c r="Q17" s="30"/>
      <c r="R17" s="30">
        <f>SUM(J17:Q17)</f>
        <v>-2.2000000000000002</v>
      </c>
    </row>
    <row r="18" spans="1:26" ht="12.75" customHeight="1" outlineLevel="1" x14ac:dyDescent="0.2">
      <c r="A18" s="31"/>
      <c r="B18" s="32"/>
      <c r="C18" s="33"/>
      <c r="D18" s="31" t="s">
        <v>17</v>
      </c>
      <c r="E18" s="2" t="s">
        <v>37</v>
      </c>
      <c r="F18" s="42"/>
      <c r="G18" s="42"/>
      <c r="H18" s="42"/>
      <c r="I18" s="42"/>
      <c r="J18" s="29">
        <v>-1</v>
      </c>
      <c r="K18" s="29">
        <v>-1.1000000000000001</v>
      </c>
      <c r="L18" s="29"/>
      <c r="M18" s="29"/>
      <c r="N18" s="29"/>
      <c r="O18" s="29"/>
      <c r="P18" s="29"/>
      <c r="Q18" s="30"/>
      <c r="R18" s="30">
        <f>SUM(J18:Q18)</f>
        <v>-2.1</v>
      </c>
    </row>
    <row r="19" spans="1:26" ht="12.75" customHeight="1" outlineLevel="1" x14ac:dyDescent="0.2">
      <c r="A19" s="31" t="s">
        <v>38</v>
      </c>
      <c r="B19" s="32" t="s">
        <v>39</v>
      </c>
      <c r="C19" s="2" t="s">
        <v>40</v>
      </c>
      <c r="D19" s="31" t="s">
        <v>38</v>
      </c>
      <c r="E19" s="34" t="s">
        <v>41</v>
      </c>
      <c r="F19" s="42"/>
      <c r="G19" s="42"/>
      <c r="H19" s="42"/>
      <c r="I19" s="42"/>
      <c r="J19" s="29">
        <v>-0.6</v>
      </c>
      <c r="K19" s="29">
        <v>-0.9</v>
      </c>
      <c r="L19" s="29">
        <v>-0.2</v>
      </c>
      <c r="M19" s="29"/>
      <c r="N19" s="29"/>
      <c r="O19" s="29"/>
      <c r="P19" s="29"/>
      <c r="Q19" s="30"/>
      <c r="R19" s="30">
        <f>SUM(J19:Q19)</f>
        <v>-1.7</v>
      </c>
      <c r="X19" s="43"/>
      <c r="Y19" s="43"/>
      <c r="Z19" s="43"/>
    </row>
    <row r="20" spans="1:26" ht="12.75" customHeight="1" thickBot="1" x14ac:dyDescent="0.25">
      <c r="A20" s="36"/>
      <c r="B20" s="37" t="s">
        <v>42</v>
      </c>
      <c r="C20" s="37"/>
      <c r="D20" s="36"/>
      <c r="E20" s="37"/>
      <c r="F20" s="44"/>
      <c r="G20" s="44"/>
      <c r="H20" s="44"/>
      <c r="I20" s="44"/>
      <c r="J20" s="45">
        <f t="shared" ref="J20:Q20" si="3">SUM(J17:J19)</f>
        <v>-2.8000000000000003</v>
      </c>
      <c r="K20" s="45">
        <f t="shared" si="3"/>
        <v>-2.5</v>
      </c>
      <c r="L20" s="45">
        <f t="shared" si="3"/>
        <v>-0.7</v>
      </c>
      <c r="M20" s="45">
        <f t="shared" si="3"/>
        <v>0</v>
      </c>
      <c r="N20" s="45">
        <f t="shared" si="3"/>
        <v>0</v>
      </c>
      <c r="O20" s="45">
        <f t="shared" si="3"/>
        <v>0</v>
      </c>
      <c r="P20" s="45">
        <f t="shared" si="3"/>
        <v>0</v>
      </c>
      <c r="Q20" s="41">
        <f t="shared" si="3"/>
        <v>0</v>
      </c>
      <c r="R20" s="41">
        <f>SUM(J20:Q20)</f>
        <v>-6.0000000000000009</v>
      </c>
    </row>
    <row r="21" spans="1:26" ht="12.75" customHeight="1" thickTop="1" x14ac:dyDescent="0.2">
      <c r="A21" s="27" t="s">
        <v>43</v>
      </c>
      <c r="B21" s="4" t="s">
        <v>44</v>
      </c>
      <c r="C21" s="33"/>
      <c r="D21" s="27" t="s">
        <v>43</v>
      </c>
      <c r="E21" s="34"/>
      <c r="F21" s="6"/>
      <c r="G21" s="6"/>
      <c r="H21" s="6"/>
      <c r="I21" s="6"/>
      <c r="J21" s="29"/>
      <c r="K21" s="29"/>
      <c r="L21" s="29"/>
      <c r="M21" s="29"/>
      <c r="N21" s="29"/>
      <c r="O21" s="29"/>
      <c r="P21" s="29"/>
      <c r="Q21" s="30"/>
      <c r="R21" s="30"/>
    </row>
    <row r="22" spans="1:26" ht="12.75" customHeight="1" outlineLevel="1" x14ac:dyDescent="0.2">
      <c r="A22" s="31" t="s">
        <v>45</v>
      </c>
      <c r="B22" s="32" t="s">
        <v>46</v>
      </c>
      <c r="C22" s="33" t="s">
        <v>47</v>
      </c>
      <c r="D22" s="31" t="s">
        <v>45</v>
      </c>
      <c r="E22" s="34" t="s">
        <v>48</v>
      </c>
      <c r="F22" s="42"/>
      <c r="G22" s="42"/>
      <c r="H22" s="42"/>
      <c r="I22" s="42"/>
      <c r="J22" s="46">
        <v>-0.85</v>
      </c>
      <c r="K22" s="46">
        <v>-1.55</v>
      </c>
      <c r="L22" s="46">
        <v>-0.3</v>
      </c>
      <c r="M22" s="46">
        <v>-0.3</v>
      </c>
      <c r="N22" s="46"/>
      <c r="O22" s="46"/>
      <c r="P22" s="46"/>
      <c r="Q22" s="47"/>
      <c r="R22" s="47">
        <f t="shared" ref="R22:R30" si="4">SUM(J22:Q22)</f>
        <v>-2.9999999999999996</v>
      </c>
    </row>
    <row r="23" spans="1:26" ht="12.75" customHeight="1" outlineLevel="1" x14ac:dyDescent="0.2">
      <c r="A23" s="31" t="s">
        <v>49</v>
      </c>
      <c r="B23" s="32" t="s">
        <v>50</v>
      </c>
      <c r="C23" s="33" t="s">
        <v>51</v>
      </c>
      <c r="D23" s="31" t="s">
        <v>49</v>
      </c>
      <c r="E23" s="34" t="s">
        <v>52</v>
      </c>
      <c r="F23" s="42"/>
      <c r="G23" s="42"/>
      <c r="H23" s="42"/>
      <c r="I23" s="42"/>
      <c r="J23" s="46">
        <v>-0.05</v>
      </c>
      <c r="K23" s="46">
        <v>-0.35</v>
      </c>
      <c r="L23" s="46">
        <v>-0.4</v>
      </c>
      <c r="M23" s="46"/>
      <c r="N23" s="46"/>
      <c r="O23" s="46"/>
      <c r="P23" s="46"/>
      <c r="Q23" s="47"/>
      <c r="R23" s="47">
        <f t="shared" si="4"/>
        <v>-0.8</v>
      </c>
    </row>
    <row r="24" spans="1:26" ht="12.75" customHeight="1" outlineLevel="1" x14ac:dyDescent="0.2">
      <c r="A24" s="31" t="s">
        <v>53</v>
      </c>
      <c r="B24" s="32" t="s">
        <v>54</v>
      </c>
      <c r="C24" s="33" t="s">
        <v>55</v>
      </c>
      <c r="D24" s="31" t="s">
        <v>53</v>
      </c>
      <c r="E24" s="34" t="s">
        <v>56</v>
      </c>
      <c r="F24" s="42"/>
      <c r="G24" s="42"/>
      <c r="H24" s="42"/>
      <c r="I24" s="42"/>
      <c r="J24" s="46">
        <v>-0.1</v>
      </c>
      <c r="K24" s="46">
        <v>-0.7</v>
      </c>
      <c r="L24" s="46"/>
      <c r="M24" s="46"/>
      <c r="N24" s="46"/>
      <c r="O24" s="46"/>
      <c r="P24" s="46"/>
      <c r="Q24" s="47"/>
      <c r="R24" s="47">
        <f t="shared" si="4"/>
        <v>-0.79999999999999993</v>
      </c>
    </row>
    <row r="25" spans="1:26" ht="12.75" customHeight="1" outlineLevel="1" x14ac:dyDescent="0.2">
      <c r="A25" s="31" t="s">
        <v>57</v>
      </c>
      <c r="B25" s="32" t="s">
        <v>58</v>
      </c>
      <c r="C25" s="33" t="s">
        <v>59</v>
      </c>
      <c r="D25" s="31" t="s">
        <v>57</v>
      </c>
      <c r="E25" s="34" t="s">
        <v>60</v>
      </c>
      <c r="F25" s="42"/>
      <c r="G25" s="42"/>
      <c r="H25" s="42"/>
      <c r="I25" s="42"/>
      <c r="J25" s="46">
        <v>-0.35</v>
      </c>
      <c r="K25" s="46">
        <v>-0.35</v>
      </c>
      <c r="L25" s="46">
        <v>-0.1</v>
      </c>
      <c r="M25" s="46"/>
      <c r="N25" s="46"/>
      <c r="O25" s="46"/>
      <c r="P25" s="46"/>
      <c r="Q25" s="47"/>
      <c r="R25" s="47">
        <f t="shared" si="4"/>
        <v>-0.79999999999999993</v>
      </c>
    </row>
    <row r="26" spans="1:26" ht="12.75" customHeight="1" outlineLevel="1" x14ac:dyDescent="0.2">
      <c r="A26" s="31" t="s">
        <v>61</v>
      </c>
      <c r="B26" s="32" t="s">
        <v>62</v>
      </c>
      <c r="C26" s="33" t="s">
        <v>63</v>
      </c>
      <c r="D26" s="31" t="s">
        <v>61</v>
      </c>
      <c r="E26" s="34" t="s">
        <v>64</v>
      </c>
      <c r="F26" s="42"/>
      <c r="G26" s="42"/>
      <c r="H26" s="42"/>
      <c r="I26" s="42"/>
      <c r="J26" s="46">
        <v>-0.5</v>
      </c>
      <c r="K26" s="46">
        <v>-8.5</v>
      </c>
      <c r="L26" s="46"/>
      <c r="M26" s="46"/>
      <c r="N26" s="46"/>
      <c r="O26" s="46"/>
      <c r="P26" s="46"/>
      <c r="Q26" s="47"/>
      <c r="R26" s="47">
        <f t="shared" si="4"/>
        <v>-9</v>
      </c>
    </row>
    <row r="27" spans="1:26" ht="12.75" customHeight="1" outlineLevel="1" x14ac:dyDescent="0.2">
      <c r="A27" s="31" t="s">
        <v>65</v>
      </c>
      <c r="B27" s="32" t="s">
        <v>66</v>
      </c>
      <c r="C27" s="33" t="s">
        <v>67</v>
      </c>
      <c r="D27" s="31" t="s">
        <v>65</v>
      </c>
      <c r="E27" s="34" t="s">
        <v>68</v>
      </c>
      <c r="F27" s="42"/>
      <c r="G27" s="42"/>
      <c r="H27" s="42"/>
      <c r="I27" s="42"/>
      <c r="J27" s="46">
        <v>-0.5</v>
      </c>
      <c r="K27" s="46">
        <v>-3.5</v>
      </c>
      <c r="L27" s="46"/>
      <c r="M27" s="46"/>
      <c r="N27" s="46"/>
      <c r="O27" s="46"/>
      <c r="P27" s="46"/>
      <c r="Q27" s="47"/>
      <c r="R27" s="47">
        <f t="shared" si="4"/>
        <v>-4</v>
      </c>
    </row>
    <row r="28" spans="1:26" ht="12.75" customHeight="1" outlineLevel="1" x14ac:dyDescent="0.2">
      <c r="A28" s="31" t="s">
        <v>69</v>
      </c>
      <c r="B28" s="32" t="s">
        <v>70</v>
      </c>
      <c r="C28" s="33" t="s">
        <v>71</v>
      </c>
      <c r="D28" s="31" t="s">
        <v>69</v>
      </c>
      <c r="E28" s="34" t="s">
        <v>72</v>
      </c>
      <c r="F28" s="42"/>
      <c r="G28" s="42"/>
      <c r="H28" s="42"/>
      <c r="I28" s="42"/>
      <c r="J28" s="46"/>
      <c r="K28" s="46">
        <v>-3</v>
      </c>
      <c r="L28" s="46"/>
      <c r="M28" s="46"/>
      <c r="N28" s="46"/>
      <c r="O28" s="46"/>
      <c r="P28" s="46"/>
      <c r="Q28" s="47"/>
      <c r="R28" s="47">
        <f t="shared" si="4"/>
        <v>-3</v>
      </c>
    </row>
    <row r="29" spans="1:26" ht="12.75" customHeight="1" outlineLevel="1" x14ac:dyDescent="0.2">
      <c r="A29" s="48" t="s">
        <v>73</v>
      </c>
      <c r="B29" s="32" t="s">
        <v>74</v>
      </c>
      <c r="C29" s="33" t="s">
        <v>75</v>
      </c>
      <c r="D29" s="48" t="s">
        <v>73</v>
      </c>
      <c r="E29" s="34" t="s">
        <v>76</v>
      </c>
      <c r="F29" s="42"/>
      <c r="G29" s="42"/>
      <c r="H29" s="42"/>
      <c r="I29" s="42"/>
      <c r="J29" s="46"/>
      <c r="K29" s="46">
        <v>-0.8</v>
      </c>
      <c r="L29" s="46"/>
      <c r="M29" s="46"/>
      <c r="N29" s="46"/>
      <c r="O29" s="46"/>
      <c r="P29" s="46"/>
      <c r="Q29" s="47"/>
      <c r="R29" s="47">
        <f t="shared" si="4"/>
        <v>-0.8</v>
      </c>
    </row>
    <row r="30" spans="1:26" ht="12.75" customHeight="1" outlineLevel="1" x14ac:dyDescent="0.2">
      <c r="A30" s="48" t="s">
        <v>77</v>
      </c>
      <c r="B30" s="32" t="s">
        <v>78</v>
      </c>
      <c r="C30" s="33" t="s">
        <v>79</v>
      </c>
      <c r="D30" s="48" t="s">
        <v>77</v>
      </c>
      <c r="E30" s="34" t="s">
        <v>80</v>
      </c>
      <c r="F30" s="42"/>
      <c r="G30" s="42"/>
      <c r="H30" s="42"/>
      <c r="I30" s="42"/>
      <c r="J30" s="46"/>
      <c r="K30" s="46">
        <v>-0.5</v>
      </c>
      <c r="L30" s="46">
        <v>-1</v>
      </c>
      <c r="M30" s="46"/>
      <c r="N30" s="46"/>
      <c r="O30" s="46"/>
      <c r="P30" s="46"/>
      <c r="Q30" s="47"/>
      <c r="R30" s="47">
        <f t="shared" si="4"/>
        <v>-1.5</v>
      </c>
    </row>
    <row r="31" spans="1:26" ht="12.75" customHeight="1" outlineLevel="1" x14ac:dyDescent="0.2">
      <c r="A31" s="31" t="s">
        <v>23</v>
      </c>
      <c r="B31" s="32" t="s">
        <v>81</v>
      </c>
      <c r="C31" s="33" t="s">
        <v>25</v>
      </c>
      <c r="D31" s="31" t="s">
        <v>26</v>
      </c>
      <c r="E31" s="34"/>
      <c r="F31" s="42"/>
      <c r="G31" s="42"/>
      <c r="H31" s="42"/>
      <c r="I31" s="42"/>
      <c r="J31" s="46"/>
      <c r="K31" s="46"/>
      <c r="L31" s="46"/>
      <c r="M31" s="46"/>
      <c r="N31" s="46"/>
      <c r="O31" s="46"/>
      <c r="P31" s="46"/>
      <c r="Q31" s="47"/>
      <c r="R31" s="47"/>
    </row>
    <row r="32" spans="1:26" ht="12.75" customHeight="1" thickBot="1" x14ac:dyDescent="0.25">
      <c r="A32" s="36"/>
      <c r="B32" s="37" t="s">
        <v>82</v>
      </c>
      <c r="C32" s="37"/>
      <c r="D32" s="36"/>
      <c r="E32" s="37"/>
      <c r="F32" s="44"/>
      <c r="G32" s="44"/>
      <c r="H32" s="44"/>
      <c r="I32" s="44"/>
      <c r="J32" s="45">
        <f>SUM(J22:J31)</f>
        <v>-2.35</v>
      </c>
      <c r="K32" s="45">
        <f>SUM(K22:K30)</f>
        <v>-19.25</v>
      </c>
      <c r="L32" s="45">
        <f>SUM(L22:L30)</f>
        <v>-1.7999999999999998</v>
      </c>
      <c r="M32" s="45">
        <f>SUM(M22:M28)</f>
        <v>-0.3</v>
      </c>
      <c r="N32" s="45">
        <f>SUM(N22:N28)</f>
        <v>0</v>
      </c>
      <c r="O32" s="45">
        <f>SUM(O22:O28)</f>
        <v>0</v>
      </c>
      <c r="P32" s="45">
        <f>SUM(P22:P28)</f>
        <v>0</v>
      </c>
      <c r="Q32" s="41">
        <f>SUM(Q22:Q28)</f>
        <v>0</v>
      </c>
      <c r="R32" s="41">
        <f>SUM(J32:Q32)</f>
        <v>-23.700000000000003</v>
      </c>
    </row>
    <row r="33" spans="1:18" ht="12.75" customHeight="1" thickTop="1" x14ac:dyDescent="0.2">
      <c r="A33" s="49"/>
      <c r="B33" s="50" t="s">
        <v>83</v>
      </c>
      <c r="C33" s="50"/>
      <c r="D33" s="49"/>
      <c r="E33" s="50"/>
      <c r="F33" s="51"/>
      <c r="G33" s="51"/>
      <c r="H33" s="51"/>
      <c r="I33" s="51"/>
      <c r="J33" s="52"/>
      <c r="K33" s="52"/>
      <c r="L33" s="52"/>
      <c r="M33" s="52"/>
      <c r="N33" s="52"/>
      <c r="O33" s="52"/>
      <c r="P33" s="52"/>
      <c r="Q33" s="53"/>
      <c r="R33" s="53"/>
    </row>
    <row r="34" spans="1:18" ht="12.75" customHeight="1" x14ac:dyDescent="0.2">
      <c r="A34" s="27" t="s">
        <v>84</v>
      </c>
      <c r="B34" s="4" t="s">
        <v>85</v>
      </c>
      <c r="C34" s="33"/>
      <c r="D34" s="27" t="s">
        <v>84</v>
      </c>
      <c r="E34" s="34"/>
      <c r="F34" s="6"/>
      <c r="G34" s="6"/>
      <c r="H34" s="6"/>
      <c r="I34" s="6"/>
      <c r="J34" s="29"/>
      <c r="K34" s="29"/>
      <c r="L34" s="29"/>
      <c r="M34" s="29"/>
      <c r="N34" s="29"/>
      <c r="O34" s="29"/>
      <c r="P34" s="29"/>
      <c r="Q34" s="30"/>
      <c r="R34" s="30"/>
    </row>
    <row r="35" spans="1:18" ht="12.75" customHeight="1" outlineLevel="1" x14ac:dyDescent="0.2">
      <c r="A35" s="48" t="s">
        <v>86</v>
      </c>
      <c r="B35" s="32" t="s">
        <v>87</v>
      </c>
      <c r="C35" s="33" t="s">
        <v>88</v>
      </c>
      <c r="D35" s="54" t="s">
        <v>86</v>
      </c>
      <c r="E35" s="34" t="s">
        <v>89</v>
      </c>
      <c r="F35" s="35">
        <f>2.5*0.5</f>
        <v>1.25</v>
      </c>
      <c r="G35" s="35">
        <f>2.5*0.75</f>
        <v>1.875</v>
      </c>
      <c r="H35" s="35">
        <f>2.5*1</f>
        <v>2.5</v>
      </c>
      <c r="I35" s="35">
        <f>2.5*1</f>
        <v>2.5</v>
      </c>
      <c r="J35" s="29">
        <f t="shared" ref="J35:M36" si="5">IF(F35&gt;0,-F35*$J$2,"")</f>
        <v>-0.9375</v>
      </c>
      <c r="K35" s="29">
        <f t="shared" si="5"/>
        <v>-1.40625</v>
      </c>
      <c r="L35" s="29">
        <f t="shared" si="5"/>
        <v>-1.875</v>
      </c>
      <c r="M35" s="29">
        <f t="shared" si="5"/>
        <v>-1.875</v>
      </c>
      <c r="N35" s="29">
        <f t="shared" ref="N35:Q36" si="6">IF($I35&gt;0,-$I35*$J$2,"")</f>
        <v>-1.875</v>
      </c>
      <c r="O35" s="29">
        <f t="shared" si="6"/>
        <v>-1.875</v>
      </c>
      <c r="P35" s="29">
        <f t="shared" si="6"/>
        <v>-1.875</v>
      </c>
      <c r="Q35" s="30">
        <f t="shared" si="6"/>
        <v>-1.875</v>
      </c>
      <c r="R35" s="30">
        <f t="shared" ref="R35:R41" si="7">SUM(J35:Q35)</f>
        <v>-13.59375</v>
      </c>
    </row>
    <row r="36" spans="1:18" ht="12.75" customHeight="1" outlineLevel="1" x14ac:dyDescent="0.2">
      <c r="A36" s="48" t="s">
        <v>90</v>
      </c>
      <c r="B36" s="32" t="s">
        <v>91</v>
      </c>
      <c r="C36" s="33" t="s">
        <v>92</v>
      </c>
      <c r="D36" s="54" t="s">
        <v>90</v>
      </c>
      <c r="E36" s="34" t="s">
        <v>93</v>
      </c>
      <c r="F36" s="35">
        <f>1.5*0.5</f>
        <v>0.75</v>
      </c>
      <c r="G36" s="35">
        <f>1.5*0.75</f>
        <v>1.125</v>
      </c>
      <c r="H36" s="35">
        <f>1.5*1</f>
        <v>1.5</v>
      </c>
      <c r="I36" s="35">
        <f>1.5*1</f>
        <v>1.5</v>
      </c>
      <c r="J36" s="29">
        <f t="shared" si="5"/>
        <v>-0.5625</v>
      </c>
      <c r="K36" s="29">
        <f t="shared" si="5"/>
        <v>-0.84375</v>
      </c>
      <c r="L36" s="29">
        <f t="shared" si="5"/>
        <v>-1.125</v>
      </c>
      <c r="M36" s="29">
        <f t="shared" si="5"/>
        <v>-1.125</v>
      </c>
      <c r="N36" s="29">
        <f t="shared" si="6"/>
        <v>-1.125</v>
      </c>
      <c r="O36" s="29">
        <f t="shared" si="6"/>
        <v>-1.125</v>
      </c>
      <c r="P36" s="29">
        <f t="shared" si="6"/>
        <v>-1.125</v>
      </c>
      <c r="Q36" s="30">
        <f t="shared" si="6"/>
        <v>-1.125</v>
      </c>
      <c r="R36" s="30">
        <f t="shared" si="7"/>
        <v>-8.15625</v>
      </c>
    </row>
    <row r="37" spans="1:18" ht="12.75" customHeight="1" thickBot="1" x14ac:dyDescent="0.25">
      <c r="A37" s="36"/>
      <c r="B37" s="37" t="s">
        <v>94</v>
      </c>
      <c r="C37" s="37"/>
      <c r="D37" s="36"/>
      <c r="E37" s="37"/>
      <c r="F37" s="55">
        <f>SUM(F35:F36)</f>
        <v>2</v>
      </c>
      <c r="G37" s="55">
        <f>SUM(G35:G36)</f>
        <v>3</v>
      </c>
      <c r="H37" s="55">
        <f>SUM(H35:H36)</f>
        <v>4</v>
      </c>
      <c r="I37" s="55">
        <f>SUM(I35:I36)</f>
        <v>4</v>
      </c>
      <c r="J37" s="45">
        <f>SUM(J35:J36)</f>
        <v>-1.5</v>
      </c>
      <c r="K37" s="45">
        <f t="shared" ref="K37:R37" si="8">SUM(K35:K36)</f>
        <v>-2.25</v>
      </c>
      <c r="L37" s="45">
        <f t="shared" si="8"/>
        <v>-3</v>
      </c>
      <c r="M37" s="45">
        <f t="shared" si="8"/>
        <v>-3</v>
      </c>
      <c r="N37" s="45">
        <f t="shared" si="8"/>
        <v>-3</v>
      </c>
      <c r="O37" s="45">
        <f t="shared" si="8"/>
        <v>-3</v>
      </c>
      <c r="P37" s="45">
        <f t="shared" si="8"/>
        <v>-3</v>
      </c>
      <c r="Q37" s="41">
        <f t="shared" si="8"/>
        <v>-3</v>
      </c>
      <c r="R37" s="41">
        <f t="shared" si="8"/>
        <v>-21.75</v>
      </c>
    </row>
    <row r="38" spans="1:18" ht="12.75" customHeight="1" thickTop="1" x14ac:dyDescent="0.2">
      <c r="A38" s="27" t="s">
        <v>95</v>
      </c>
      <c r="B38" s="4" t="s">
        <v>96</v>
      </c>
      <c r="C38" s="33"/>
      <c r="D38" s="27" t="s">
        <v>95</v>
      </c>
      <c r="E38" s="34"/>
      <c r="F38" s="6"/>
      <c r="G38" s="6"/>
      <c r="H38" s="6"/>
      <c r="I38" s="6"/>
      <c r="J38" s="29"/>
      <c r="K38" s="29"/>
      <c r="L38" s="29"/>
      <c r="M38" s="29"/>
      <c r="N38" s="29"/>
      <c r="O38" s="29"/>
      <c r="P38" s="29"/>
      <c r="Q38" s="30"/>
      <c r="R38" s="30"/>
    </row>
    <row r="39" spans="1:18" ht="12.75" customHeight="1" x14ac:dyDescent="0.2">
      <c r="A39" s="56" t="s">
        <v>97</v>
      </c>
      <c r="B39" s="32" t="s">
        <v>98</v>
      </c>
      <c r="C39" s="57" t="s">
        <v>99</v>
      </c>
      <c r="D39" s="56" t="s">
        <v>26</v>
      </c>
      <c r="E39" s="32"/>
      <c r="F39" s="42"/>
      <c r="G39" s="42"/>
      <c r="H39" s="42"/>
      <c r="I39" s="42"/>
      <c r="J39" s="29"/>
      <c r="K39" s="29"/>
      <c r="L39" s="29"/>
      <c r="M39" s="29"/>
      <c r="N39" s="29"/>
      <c r="O39" s="29"/>
      <c r="P39" s="29"/>
      <c r="Q39" s="30"/>
      <c r="R39" s="30"/>
    </row>
    <row r="40" spans="1:18" ht="12.75" customHeight="1" outlineLevel="1" x14ac:dyDescent="0.2">
      <c r="A40" s="48" t="s">
        <v>100</v>
      </c>
      <c r="B40" s="32" t="s">
        <v>101</v>
      </c>
      <c r="C40" s="33" t="s">
        <v>102</v>
      </c>
      <c r="D40" s="54" t="s">
        <v>100</v>
      </c>
      <c r="E40" s="34" t="s">
        <v>103</v>
      </c>
      <c r="F40" s="42"/>
      <c r="G40" s="42"/>
      <c r="H40" s="42"/>
      <c r="I40" s="42"/>
      <c r="J40" s="29"/>
      <c r="K40" s="29">
        <v>-0.4</v>
      </c>
      <c r="L40" s="29">
        <v>-0.4</v>
      </c>
      <c r="M40" s="29">
        <v>-0.4</v>
      </c>
      <c r="N40" s="29">
        <v>-0.4</v>
      </c>
      <c r="O40" s="29">
        <v>-0.4</v>
      </c>
      <c r="P40" s="29">
        <v>-0.4</v>
      </c>
      <c r="Q40" s="30">
        <v>-0.4</v>
      </c>
      <c r="R40" s="30">
        <f t="shared" si="7"/>
        <v>-2.8</v>
      </c>
    </row>
    <row r="41" spans="1:18" ht="12.75" customHeight="1" outlineLevel="1" x14ac:dyDescent="0.2">
      <c r="A41" s="48" t="s">
        <v>104</v>
      </c>
      <c r="B41" s="32" t="s">
        <v>105</v>
      </c>
      <c r="C41" s="33" t="s">
        <v>106</v>
      </c>
      <c r="D41" s="54" t="s">
        <v>104</v>
      </c>
      <c r="E41" s="34" t="s">
        <v>107</v>
      </c>
      <c r="F41" s="42"/>
      <c r="G41" s="42"/>
      <c r="H41" s="42"/>
      <c r="I41" s="42"/>
      <c r="J41" s="29"/>
      <c r="K41" s="29">
        <v>-4.0999999999999996</v>
      </c>
      <c r="L41" s="29">
        <v>-4.0999999999999996</v>
      </c>
      <c r="M41" s="29">
        <v>-4.0999999999999996</v>
      </c>
      <c r="N41" s="29">
        <v>-4.0999999999999996</v>
      </c>
      <c r="O41" s="29">
        <v>-4.0999999999999996</v>
      </c>
      <c r="P41" s="29">
        <v>-4.0999999999999996</v>
      </c>
      <c r="Q41" s="30">
        <v>-4.0999999999999996</v>
      </c>
      <c r="R41" s="30">
        <f t="shared" si="7"/>
        <v>-28.700000000000003</v>
      </c>
    </row>
    <row r="42" spans="1:18" ht="12.75" customHeight="1" x14ac:dyDescent="0.2">
      <c r="A42" s="58"/>
      <c r="B42" s="59" t="s">
        <v>108</v>
      </c>
      <c r="C42" s="59"/>
      <c r="D42" s="58"/>
      <c r="E42" s="59"/>
      <c r="F42" s="60"/>
      <c r="G42" s="60"/>
      <c r="H42" s="60"/>
      <c r="I42" s="60"/>
      <c r="J42" s="61"/>
      <c r="K42" s="61">
        <f t="shared" ref="K42:Q42" si="9">SUM(K40:K41)</f>
        <v>-4.5</v>
      </c>
      <c r="L42" s="61">
        <f t="shared" si="9"/>
        <v>-4.5</v>
      </c>
      <c r="M42" s="61">
        <f t="shared" si="9"/>
        <v>-4.5</v>
      </c>
      <c r="N42" s="61">
        <f t="shared" si="9"/>
        <v>-4.5</v>
      </c>
      <c r="O42" s="61">
        <f t="shared" si="9"/>
        <v>-4.5</v>
      </c>
      <c r="P42" s="61">
        <f t="shared" si="9"/>
        <v>-4.5</v>
      </c>
      <c r="Q42" s="62">
        <f t="shared" si="9"/>
        <v>-4.5</v>
      </c>
      <c r="R42" s="62">
        <f>SUM(J42:Q42)</f>
        <v>-31.5</v>
      </c>
    </row>
    <row r="43" spans="1:18" ht="12.75" customHeight="1" thickBot="1" x14ac:dyDescent="0.25">
      <c r="A43" s="63"/>
      <c r="B43" s="64" t="s">
        <v>109</v>
      </c>
      <c r="C43" s="65"/>
      <c r="D43" s="63"/>
      <c r="E43" s="65"/>
      <c r="F43" s="66"/>
      <c r="G43" s="66"/>
      <c r="H43" s="66"/>
      <c r="I43" s="66"/>
      <c r="J43" s="67">
        <f t="shared" ref="J43:Q43" si="10">J15+J20+J32+J37+J42</f>
        <v>-8.5250000000000004</v>
      </c>
      <c r="K43" s="67">
        <f t="shared" si="10"/>
        <v>-32.8125</v>
      </c>
      <c r="L43" s="67">
        <f t="shared" si="10"/>
        <v>-12.8125</v>
      </c>
      <c r="M43" s="67">
        <f t="shared" si="10"/>
        <v>-9.1724999999999994</v>
      </c>
      <c r="N43" s="67">
        <f t="shared" si="10"/>
        <v>-7.5</v>
      </c>
      <c r="O43" s="67">
        <f t="shared" si="10"/>
        <v>-7.5</v>
      </c>
      <c r="P43" s="67">
        <f t="shared" si="10"/>
        <v>-7.5</v>
      </c>
      <c r="Q43" s="68">
        <f t="shared" si="10"/>
        <v>-7.5</v>
      </c>
      <c r="R43" s="68">
        <f>SUM(J43:Q43)</f>
        <v>-93.322499999999991</v>
      </c>
    </row>
    <row r="44" spans="1:18" ht="12.75" customHeight="1" thickTop="1" x14ac:dyDescent="0.2"/>
    <row r="45" spans="1:18" x14ac:dyDescent="0.2">
      <c r="A45" s="69" t="s">
        <v>5</v>
      </c>
      <c r="B45" s="70" t="s">
        <v>110</v>
      </c>
      <c r="C45" s="70"/>
      <c r="D45" s="70"/>
      <c r="E45" s="70"/>
      <c r="F45" s="70"/>
      <c r="G45" s="70"/>
      <c r="H45" s="70"/>
      <c r="I45" s="70"/>
      <c r="J45" s="71"/>
      <c r="K45" s="71"/>
      <c r="L45" s="71"/>
      <c r="M45" s="71"/>
      <c r="N45" s="71"/>
      <c r="O45" s="71"/>
      <c r="P45" s="71"/>
      <c r="Q45" s="71"/>
      <c r="R45" s="72"/>
    </row>
    <row r="46" spans="1:18" ht="13.5" thickBot="1" x14ac:dyDescent="0.25">
      <c r="A46" s="22"/>
      <c r="B46" s="23" t="s">
        <v>10</v>
      </c>
      <c r="C46" s="23"/>
      <c r="D46" s="23"/>
      <c r="E46" s="23"/>
      <c r="F46" s="23"/>
      <c r="G46" s="23"/>
      <c r="H46" s="23"/>
      <c r="I46" s="23"/>
      <c r="J46" s="25"/>
      <c r="K46" s="25"/>
      <c r="L46" s="25"/>
      <c r="M46" s="25"/>
      <c r="N46" s="25"/>
      <c r="O46" s="25"/>
      <c r="P46" s="25"/>
      <c r="Q46" s="26"/>
      <c r="R46" s="26"/>
    </row>
    <row r="47" spans="1:18" x14ac:dyDescent="0.2">
      <c r="A47" s="73"/>
      <c r="B47" s="74" t="s">
        <v>6</v>
      </c>
      <c r="C47" s="74"/>
      <c r="D47" s="74"/>
      <c r="E47" s="74"/>
      <c r="F47" s="74"/>
      <c r="G47" s="74"/>
      <c r="H47" s="74"/>
      <c r="I47" s="74"/>
      <c r="J47" s="75">
        <v>2013</v>
      </c>
      <c r="K47" s="75">
        <v>2014</v>
      </c>
      <c r="L47" s="75">
        <v>2015</v>
      </c>
      <c r="M47" s="75">
        <v>2016</v>
      </c>
      <c r="N47" s="75">
        <v>2017</v>
      </c>
      <c r="O47" s="75">
        <v>2018</v>
      </c>
      <c r="P47" s="75">
        <v>2019</v>
      </c>
      <c r="Q47" s="76">
        <v>2020</v>
      </c>
      <c r="R47" s="76" t="s">
        <v>8</v>
      </c>
    </row>
    <row r="48" spans="1:18" x14ac:dyDescent="0.2">
      <c r="A48" s="27" t="s">
        <v>11</v>
      </c>
      <c r="B48" s="4" t="s">
        <v>12</v>
      </c>
      <c r="C48" s="4"/>
      <c r="D48" s="27" t="s">
        <v>11</v>
      </c>
      <c r="E48" s="4"/>
      <c r="F48" s="4"/>
      <c r="G48" s="4"/>
      <c r="H48" s="4"/>
      <c r="I48" s="4"/>
      <c r="J48" s="29"/>
      <c r="K48" s="29"/>
      <c r="L48" s="29"/>
      <c r="M48" s="29"/>
      <c r="N48" s="29"/>
      <c r="O48" s="29"/>
      <c r="P48" s="29"/>
      <c r="Q48" s="30"/>
      <c r="R48" s="30"/>
    </row>
    <row r="49" spans="1:22" ht="12.75" customHeight="1" x14ac:dyDescent="0.2">
      <c r="A49" s="31" t="s">
        <v>111</v>
      </c>
      <c r="B49" s="32" t="s">
        <v>112</v>
      </c>
      <c r="C49" s="32" t="s">
        <v>113</v>
      </c>
      <c r="D49" s="31" t="s">
        <v>111</v>
      </c>
      <c r="E49" s="34" t="s">
        <v>114</v>
      </c>
      <c r="F49" s="35">
        <f>65*0.1</f>
        <v>6.5</v>
      </c>
      <c r="G49" s="35">
        <f>65*0.6</f>
        <v>39</v>
      </c>
      <c r="H49" s="35">
        <f>65*0.3</f>
        <v>19.5</v>
      </c>
      <c r="I49" s="35"/>
      <c r="J49" s="29">
        <f t="shared" ref="J49:M52" si="11">IF(F49&gt;0,-F49*$J$3,"")</f>
        <v>-3.7479</v>
      </c>
      <c r="K49" s="29">
        <f t="shared" si="11"/>
        <v>-22.487400000000001</v>
      </c>
      <c r="L49" s="29">
        <f t="shared" si="11"/>
        <v>-11.2437</v>
      </c>
      <c r="M49" s="29" t="str">
        <f t="shared" si="11"/>
        <v/>
      </c>
      <c r="Q49" s="30"/>
      <c r="R49" s="30">
        <f>SUM(J49:Q49)</f>
        <v>-37.478999999999999</v>
      </c>
    </row>
    <row r="50" spans="1:22" ht="12.75" customHeight="1" x14ac:dyDescent="0.2">
      <c r="A50" s="48" t="s">
        <v>115</v>
      </c>
      <c r="B50" s="32" t="s">
        <v>116</v>
      </c>
      <c r="C50" s="32" t="s">
        <v>117</v>
      </c>
      <c r="D50" s="48" t="s">
        <v>115</v>
      </c>
      <c r="E50" s="34" t="s">
        <v>118</v>
      </c>
      <c r="F50" s="32"/>
      <c r="G50" s="35">
        <v>0.9</v>
      </c>
      <c r="H50" s="32"/>
      <c r="I50" s="32"/>
      <c r="J50" s="29" t="str">
        <f t="shared" si="11"/>
        <v/>
      </c>
      <c r="K50" s="29">
        <f t="shared" si="11"/>
        <v>-0.51894000000000007</v>
      </c>
      <c r="L50" s="29" t="str">
        <f t="shared" si="11"/>
        <v/>
      </c>
      <c r="M50" s="29" t="str">
        <f t="shared" si="11"/>
        <v/>
      </c>
      <c r="Q50" s="30"/>
      <c r="R50" s="30">
        <f>SUM(J50:Q50)</f>
        <v>-0.51894000000000007</v>
      </c>
    </row>
    <row r="51" spans="1:22" ht="12.75" customHeight="1" x14ac:dyDescent="0.2">
      <c r="A51" s="48" t="s">
        <v>119</v>
      </c>
      <c r="B51" s="32" t="s">
        <v>120</v>
      </c>
      <c r="C51" s="32" t="s">
        <v>121</v>
      </c>
      <c r="D51" s="48" t="s">
        <v>119</v>
      </c>
      <c r="E51" s="34" t="s">
        <v>122</v>
      </c>
      <c r="F51" s="35">
        <v>1.5</v>
      </c>
      <c r="G51" s="35">
        <v>1.2</v>
      </c>
      <c r="H51" s="35"/>
      <c r="I51" s="35"/>
      <c r="J51" s="29">
        <f t="shared" si="11"/>
        <v>-0.8649</v>
      </c>
      <c r="K51" s="29">
        <f t="shared" si="11"/>
        <v>-0.69191999999999998</v>
      </c>
      <c r="L51" s="29" t="str">
        <f t="shared" si="11"/>
        <v/>
      </c>
      <c r="M51" s="29" t="str">
        <f t="shared" si="11"/>
        <v/>
      </c>
      <c r="Q51" s="30"/>
      <c r="R51" s="30">
        <f>SUM(J51:Q51)</f>
        <v>-1.5568200000000001</v>
      </c>
    </row>
    <row r="52" spans="1:22" ht="12.75" customHeight="1" x14ac:dyDescent="0.2">
      <c r="A52" s="48" t="s">
        <v>123</v>
      </c>
      <c r="B52" s="32" t="s">
        <v>124</v>
      </c>
      <c r="C52" s="32" t="s">
        <v>125</v>
      </c>
      <c r="D52" s="48" t="s">
        <v>123</v>
      </c>
      <c r="E52" s="34" t="s">
        <v>126</v>
      </c>
      <c r="F52" s="35"/>
      <c r="G52" s="35">
        <v>8.8000000000000007</v>
      </c>
      <c r="H52" s="35"/>
      <c r="I52" s="35"/>
      <c r="J52" s="29" t="str">
        <f t="shared" si="11"/>
        <v/>
      </c>
      <c r="K52" s="29">
        <f t="shared" si="11"/>
        <v>-5.0740800000000004</v>
      </c>
      <c r="L52" s="29" t="str">
        <f t="shared" si="11"/>
        <v/>
      </c>
      <c r="M52" s="29" t="str">
        <f t="shared" si="11"/>
        <v/>
      </c>
      <c r="Q52" s="30"/>
      <c r="R52" s="30">
        <f>SUM(J52:Q52)</f>
        <v>-5.0740800000000004</v>
      </c>
    </row>
    <row r="53" spans="1:22" ht="12.75" customHeight="1" thickBot="1" x14ac:dyDescent="0.25">
      <c r="A53" s="36"/>
      <c r="B53" s="37" t="s">
        <v>30</v>
      </c>
      <c r="C53" s="37"/>
      <c r="D53" s="37"/>
      <c r="E53" s="37"/>
      <c r="F53" s="37"/>
      <c r="G53" s="37"/>
      <c r="H53" s="37"/>
      <c r="I53" s="37"/>
      <c r="J53" s="45">
        <f>SUM(J49:J52)</f>
        <v>-4.6128</v>
      </c>
      <c r="K53" s="45">
        <f t="shared" ref="K53:Q53" si="12">SUM(K49:K52)</f>
        <v>-28.77234</v>
      </c>
      <c r="L53" s="45">
        <f t="shared" si="12"/>
        <v>-11.2437</v>
      </c>
      <c r="M53" s="45">
        <f t="shared" si="12"/>
        <v>0</v>
      </c>
      <c r="N53" s="45">
        <f t="shared" si="12"/>
        <v>0</v>
      </c>
      <c r="O53" s="45">
        <f t="shared" si="12"/>
        <v>0</v>
      </c>
      <c r="P53" s="45">
        <f t="shared" si="12"/>
        <v>0</v>
      </c>
      <c r="Q53" s="45">
        <f t="shared" si="12"/>
        <v>0</v>
      </c>
      <c r="R53" s="41">
        <f>SUM(J53:Q53)</f>
        <v>-44.628839999999997</v>
      </c>
    </row>
    <row r="54" spans="1:22" ht="12.75" customHeight="1" thickTop="1" x14ac:dyDescent="0.2">
      <c r="A54" s="49"/>
      <c r="B54" s="50" t="s">
        <v>83</v>
      </c>
      <c r="C54" s="50"/>
      <c r="D54" s="50"/>
      <c r="E54" s="50"/>
      <c r="F54" s="50"/>
      <c r="G54" s="50"/>
      <c r="H54" s="50"/>
      <c r="I54" s="50"/>
      <c r="J54" s="52"/>
      <c r="K54" s="52"/>
      <c r="L54" s="52"/>
      <c r="M54" s="52"/>
      <c r="N54" s="52"/>
      <c r="O54" s="52"/>
      <c r="P54" s="52"/>
      <c r="Q54" s="53"/>
      <c r="R54" s="53"/>
      <c r="V54" s="77"/>
    </row>
    <row r="55" spans="1:22" ht="12.75" customHeight="1" x14ac:dyDescent="0.2">
      <c r="A55" s="27" t="s">
        <v>127</v>
      </c>
      <c r="B55" s="4" t="s">
        <v>85</v>
      </c>
      <c r="C55" s="4"/>
      <c r="D55" s="4"/>
      <c r="E55" s="4"/>
      <c r="F55" s="4"/>
      <c r="G55" s="4"/>
      <c r="H55" s="4"/>
      <c r="I55" s="4"/>
      <c r="J55" s="29"/>
      <c r="Q55" s="30"/>
      <c r="R55" s="30"/>
    </row>
    <row r="56" spans="1:22" ht="12.75" customHeight="1" x14ac:dyDescent="0.2">
      <c r="A56" s="48" t="s">
        <v>128</v>
      </c>
      <c r="B56" s="32" t="s">
        <v>129</v>
      </c>
      <c r="C56" s="57" t="s">
        <v>130</v>
      </c>
      <c r="D56" s="48" t="s">
        <v>128</v>
      </c>
      <c r="E56" s="34" t="s">
        <v>131</v>
      </c>
      <c r="F56" s="32"/>
      <c r="G56" s="32"/>
      <c r="H56" s="32"/>
      <c r="I56" s="32"/>
      <c r="J56" s="29"/>
      <c r="K56" s="29">
        <v>-23.064</v>
      </c>
      <c r="L56" s="29">
        <v>-23.064</v>
      </c>
      <c r="M56" s="29">
        <v>-23.064</v>
      </c>
      <c r="N56" s="29">
        <v>-23.064</v>
      </c>
      <c r="O56" s="29">
        <v>-23.064</v>
      </c>
      <c r="P56" s="29">
        <v>-23.064</v>
      </c>
      <c r="Q56" s="30">
        <v>-23.064</v>
      </c>
      <c r="R56" s="30">
        <f>SUM(J56:Q56)</f>
        <v>-161.44799999999998</v>
      </c>
    </row>
    <row r="57" spans="1:22" ht="12.75" customHeight="1" thickBot="1" x14ac:dyDescent="0.25">
      <c r="A57" s="36"/>
      <c r="B57" s="37" t="s">
        <v>132</v>
      </c>
      <c r="C57" s="37"/>
      <c r="D57" s="37"/>
      <c r="E57" s="37"/>
      <c r="F57" s="37"/>
      <c r="G57" s="37"/>
      <c r="H57" s="37"/>
      <c r="I57" s="37"/>
      <c r="J57" s="45">
        <f t="shared" ref="J57:R57" si="13">SUM(J56:J56)</f>
        <v>0</v>
      </c>
      <c r="K57" s="45">
        <f t="shared" si="13"/>
        <v>-23.064</v>
      </c>
      <c r="L57" s="45">
        <f t="shared" si="13"/>
        <v>-23.064</v>
      </c>
      <c r="M57" s="45">
        <f t="shared" si="13"/>
        <v>-23.064</v>
      </c>
      <c r="N57" s="45">
        <f t="shared" si="13"/>
        <v>-23.064</v>
      </c>
      <c r="O57" s="45">
        <f t="shared" si="13"/>
        <v>-23.064</v>
      </c>
      <c r="P57" s="45">
        <f t="shared" si="13"/>
        <v>-23.064</v>
      </c>
      <c r="Q57" s="41">
        <f t="shared" si="13"/>
        <v>-23.064</v>
      </c>
      <c r="R57" s="41">
        <f t="shared" si="13"/>
        <v>-161.44799999999998</v>
      </c>
    </row>
    <row r="58" spans="1:22" ht="12.75" customHeight="1" thickTop="1" x14ac:dyDescent="0.2">
      <c r="A58" s="27" t="s">
        <v>133</v>
      </c>
      <c r="B58" s="4" t="s">
        <v>96</v>
      </c>
      <c r="C58" s="27"/>
      <c r="D58" s="27" t="s">
        <v>133</v>
      </c>
      <c r="E58" s="4"/>
      <c r="F58" s="4"/>
      <c r="G58" s="4"/>
      <c r="H58" s="4"/>
      <c r="I58" s="4"/>
      <c r="J58" s="29"/>
      <c r="Q58" s="30"/>
      <c r="R58" s="30"/>
    </row>
    <row r="59" spans="1:22" ht="12.75" customHeight="1" x14ac:dyDescent="0.2">
      <c r="A59" s="48" t="s">
        <v>134</v>
      </c>
      <c r="B59" s="32" t="s">
        <v>135</v>
      </c>
      <c r="C59" s="57" t="s">
        <v>136</v>
      </c>
      <c r="D59" s="48" t="s">
        <v>134</v>
      </c>
      <c r="E59" s="34" t="s">
        <v>137</v>
      </c>
      <c r="F59" s="32"/>
      <c r="G59" s="32"/>
      <c r="H59" s="32"/>
      <c r="I59" s="32"/>
      <c r="J59" s="29"/>
      <c r="K59" s="29">
        <v>1</v>
      </c>
      <c r="L59" s="29">
        <v>1</v>
      </c>
      <c r="M59" s="29">
        <v>1</v>
      </c>
      <c r="N59" s="29">
        <v>1</v>
      </c>
      <c r="O59" s="29">
        <v>1</v>
      </c>
      <c r="P59" s="29">
        <v>1</v>
      </c>
      <c r="Q59" s="30">
        <v>1</v>
      </c>
      <c r="R59" s="30">
        <f>SUM(J59:Q59)</f>
        <v>7</v>
      </c>
    </row>
    <row r="60" spans="1:22" ht="12.75" customHeight="1" x14ac:dyDescent="0.2">
      <c r="A60" s="58"/>
      <c r="B60" s="59" t="s">
        <v>108</v>
      </c>
      <c r="C60" s="59"/>
      <c r="D60" s="59"/>
      <c r="E60" s="59"/>
      <c r="F60" s="59"/>
      <c r="G60" s="59"/>
      <c r="H60" s="59"/>
      <c r="I60" s="59"/>
      <c r="J60" s="61">
        <f t="shared" ref="J60:Q60" si="14">SUM(J59:J59)</f>
        <v>0</v>
      </c>
      <c r="K60" s="61">
        <f t="shared" si="14"/>
        <v>1</v>
      </c>
      <c r="L60" s="61">
        <f t="shared" si="14"/>
        <v>1</v>
      </c>
      <c r="M60" s="61">
        <f t="shared" si="14"/>
        <v>1</v>
      </c>
      <c r="N60" s="61">
        <f t="shared" si="14"/>
        <v>1</v>
      </c>
      <c r="O60" s="61">
        <f t="shared" si="14"/>
        <v>1</v>
      </c>
      <c r="P60" s="61">
        <f t="shared" si="14"/>
        <v>1</v>
      </c>
      <c r="Q60" s="62">
        <f t="shared" si="14"/>
        <v>1</v>
      </c>
      <c r="R60" s="62">
        <f>SUM(J60:Q60)</f>
        <v>7</v>
      </c>
    </row>
    <row r="61" spans="1:22" ht="12.75" customHeight="1" thickBot="1" x14ac:dyDescent="0.25">
      <c r="A61" s="78"/>
      <c r="B61" s="64" t="s">
        <v>138</v>
      </c>
      <c r="C61" s="64"/>
      <c r="D61" s="64"/>
      <c r="E61" s="64"/>
      <c r="F61" s="64"/>
      <c r="G61" s="64"/>
      <c r="H61" s="64"/>
      <c r="I61" s="64"/>
      <c r="J61" s="79">
        <f>J53+J57+J60</f>
        <v>-4.6128</v>
      </c>
      <c r="K61" s="79">
        <f t="shared" ref="K61:Q61" si="15">K53+K57+K60</f>
        <v>-50.83634</v>
      </c>
      <c r="L61" s="79">
        <f t="shared" si="15"/>
        <v>-33.307699999999997</v>
      </c>
      <c r="M61" s="79">
        <f t="shared" si="15"/>
        <v>-22.064</v>
      </c>
      <c r="N61" s="79">
        <f t="shared" si="15"/>
        <v>-22.064</v>
      </c>
      <c r="O61" s="79">
        <f t="shared" si="15"/>
        <v>-22.064</v>
      </c>
      <c r="P61" s="79">
        <f t="shared" si="15"/>
        <v>-22.064</v>
      </c>
      <c r="Q61" s="80">
        <f t="shared" si="15"/>
        <v>-22.064</v>
      </c>
      <c r="R61" s="80">
        <f>SUM(J61:Q61)</f>
        <v>-199.07683999999998</v>
      </c>
    </row>
    <row r="62" spans="1:22" ht="12.75" customHeight="1" thickTop="1" x14ac:dyDescent="0.2">
      <c r="A62" s="18" t="s">
        <v>5</v>
      </c>
      <c r="B62" s="17" t="s">
        <v>139</v>
      </c>
      <c r="C62" s="17"/>
      <c r="D62" s="17"/>
      <c r="E62" s="17"/>
      <c r="F62" s="17"/>
      <c r="G62" s="17"/>
      <c r="H62" s="17"/>
      <c r="I62" s="17"/>
      <c r="J62" s="81"/>
      <c r="K62" s="81"/>
      <c r="L62" s="81"/>
      <c r="M62" s="81"/>
      <c r="N62" s="81"/>
      <c r="O62" s="81"/>
      <c r="P62" s="81"/>
      <c r="Q62" s="82"/>
      <c r="R62" s="82"/>
    </row>
    <row r="63" spans="1:22" ht="12.75" customHeight="1" thickBot="1" x14ac:dyDescent="0.25">
      <c r="A63" s="22"/>
      <c r="B63" s="23" t="s">
        <v>10</v>
      </c>
      <c r="C63" s="23"/>
      <c r="D63" s="23"/>
      <c r="E63" s="23"/>
      <c r="F63" s="23"/>
      <c r="G63" s="23"/>
      <c r="H63" s="23"/>
      <c r="I63" s="23"/>
      <c r="J63" s="25"/>
      <c r="K63" s="25"/>
      <c r="L63" s="25"/>
      <c r="M63" s="25"/>
      <c r="N63" s="25"/>
      <c r="O63" s="25"/>
      <c r="P63" s="25"/>
      <c r="Q63" s="26"/>
      <c r="R63" s="26"/>
    </row>
    <row r="64" spans="1:22" ht="12.75" customHeight="1" x14ac:dyDescent="0.2">
      <c r="A64" s="73"/>
      <c r="B64" s="74" t="s">
        <v>6</v>
      </c>
      <c r="C64" s="74"/>
      <c r="D64" s="74"/>
      <c r="E64" s="74"/>
      <c r="F64" s="74"/>
      <c r="G64" s="74"/>
      <c r="H64" s="74"/>
      <c r="I64" s="74"/>
      <c r="J64" s="75">
        <v>2013</v>
      </c>
      <c r="K64" s="75">
        <v>2014</v>
      </c>
      <c r="L64" s="75">
        <v>2015</v>
      </c>
      <c r="M64" s="75">
        <v>2016</v>
      </c>
      <c r="N64" s="75">
        <v>2017</v>
      </c>
      <c r="O64" s="75">
        <v>2018</v>
      </c>
      <c r="P64" s="75">
        <v>2019</v>
      </c>
      <c r="Q64" s="76">
        <v>2020</v>
      </c>
      <c r="R64" s="76" t="s">
        <v>8</v>
      </c>
    </row>
    <row r="65" spans="1:18" ht="12.75" customHeight="1" x14ac:dyDescent="0.2">
      <c r="A65" s="27" t="s">
        <v>43</v>
      </c>
      <c r="B65" s="4" t="s">
        <v>44</v>
      </c>
      <c r="D65" s="27" t="s">
        <v>43</v>
      </c>
      <c r="E65" s="83"/>
      <c r="F65" s="4"/>
      <c r="G65" s="4"/>
      <c r="H65" s="4"/>
      <c r="I65" s="4"/>
      <c r="J65" s="84"/>
      <c r="K65" s="84"/>
      <c r="L65" s="84"/>
      <c r="M65" s="84"/>
      <c r="N65" s="84"/>
      <c r="O65" s="84"/>
      <c r="P65" s="84"/>
      <c r="Q65" s="85"/>
      <c r="R65" s="85"/>
    </row>
    <row r="66" spans="1:18" ht="12.75" customHeight="1" x14ac:dyDescent="0.2">
      <c r="A66" s="48" t="s">
        <v>140</v>
      </c>
      <c r="B66" s="32" t="s">
        <v>141</v>
      </c>
      <c r="C66" s="86" t="s">
        <v>142</v>
      </c>
      <c r="D66" s="48" t="s">
        <v>140</v>
      </c>
      <c r="E66" s="34" t="s">
        <v>143</v>
      </c>
      <c r="F66" s="32"/>
      <c r="G66" s="32"/>
      <c r="H66" s="32"/>
      <c r="I66" s="32"/>
      <c r="J66" s="29"/>
      <c r="K66" s="29">
        <v>-9</v>
      </c>
      <c r="L66" s="29"/>
      <c r="M66" s="29"/>
      <c r="N66" s="29"/>
      <c r="O66" s="29"/>
      <c r="P66" s="29"/>
      <c r="Q66" s="30"/>
      <c r="R66" s="30">
        <f>SUM(J66:Q66)</f>
        <v>-9</v>
      </c>
    </row>
    <row r="67" spans="1:18" ht="12.75" customHeight="1" x14ac:dyDescent="0.2">
      <c r="A67" s="87"/>
      <c r="B67" s="88" t="s">
        <v>144</v>
      </c>
      <c r="C67" s="88"/>
      <c r="D67" s="88"/>
      <c r="E67" s="89"/>
      <c r="F67" s="88"/>
      <c r="G67" s="88"/>
      <c r="H67" s="88"/>
      <c r="I67" s="88"/>
      <c r="J67" s="90"/>
      <c r="K67" s="90"/>
      <c r="L67" s="90"/>
      <c r="M67" s="90"/>
      <c r="N67" s="90"/>
      <c r="O67" s="90"/>
      <c r="P67" s="90"/>
      <c r="Q67" s="91"/>
      <c r="R67" s="92"/>
    </row>
    <row r="68" spans="1:18" ht="12.75" customHeight="1" x14ac:dyDescent="0.2">
      <c r="A68" s="18" t="s">
        <v>5</v>
      </c>
      <c r="B68" s="17" t="s">
        <v>145</v>
      </c>
      <c r="C68" s="17"/>
      <c r="D68" s="17"/>
      <c r="E68" s="93"/>
      <c r="F68" s="17"/>
      <c r="G68" s="17"/>
      <c r="H68" s="17"/>
      <c r="I68" s="17"/>
      <c r="J68" s="81"/>
      <c r="K68" s="81"/>
      <c r="L68" s="81"/>
      <c r="M68" s="81"/>
      <c r="N68" s="81"/>
      <c r="O68" s="81"/>
      <c r="P68" s="81"/>
      <c r="Q68" s="82"/>
      <c r="R68" s="82"/>
    </row>
    <row r="69" spans="1:18" ht="12.75" customHeight="1" thickBot="1" x14ac:dyDescent="0.25">
      <c r="A69" s="22"/>
      <c r="B69" s="23" t="s">
        <v>10</v>
      </c>
      <c r="C69" s="23"/>
      <c r="D69" s="23"/>
      <c r="E69" s="94"/>
      <c r="F69" s="23"/>
      <c r="G69" s="23"/>
      <c r="H69" s="23"/>
      <c r="I69" s="23"/>
      <c r="J69" s="25"/>
      <c r="K69" s="25"/>
      <c r="L69" s="25"/>
      <c r="M69" s="25"/>
      <c r="N69" s="25"/>
      <c r="O69" s="25"/>
      <c r="P69" s="25"/>
      <c r="Q69" s="26"/>
      <c r="R69" s="26"/>
    </row>
    <row r="70" spans="1:18" ht="12.75" customHeight="1" x14ac:dyDescent="0.2">
      <c r="A70" s="73"/>
      <c r="B70" s="74" t="s">
        <v>6</v>
      </c>
      <c r="C70" s="74"/>
      <c r="D70" s="74"/>
      <c r="E70" s="95"/>
      <c r="F70" s="74"/>
      <c r="G70" s="74"/>
      <c r="H70" s="74"/>
      <c r="I70" s="74"/>
      <c r="J70" s="75">
        <v>2013</v>
      </c>
      <c r="K70" s="75">
        <v>2014</v>
      </c>
      <c r="L70" s="75">
        <v>2015</v>
      </c>
      <c r="M70" s="75">
        <v>2016</v>
      </c>
      <c r="N70" s="75">
        <v>2017</v>
      </c>
      <c r="O70" s="75">
        <v>2018</v>
      </c>
      <c r="P70" s="75">
        <v>2019</v>
      </c>
      <c r="Q70" s="76">
        <v>2020</v>
      </c>
      <c r="R70" s="76" t="s">
        <v>8</v>
      </c>
    </row>
    <row r="71" spans="1:18" ht="12.75" customHeight="1" x14ac:dyDescent="0.2">
      <c r="A71" s="27" t="s">
        <v>43</v>
      </c>
      <c r="B71" s="4" t="s">
        <v>44</v>
      </c>
      <c r="C71" s="4"/>
      <c r="D71" s="27" t="s">
        <v>43</v>
      </c>
      <c r="E71" s="83"/>
      <c r="F71" s="4"/>
      <c r="G71" s="4"/>
      <c r="H71" s="4"/>
      <c r="I71" s="4"/>
      <c r="J71" s="84"/>
      <c r="K71" s="84"/>
      <c r="L71" s="84"/>
      <c r="M71" s="84"/>
      <c r="N71" s="84"/>
      <c r="O71" s="84"/>
      <c r="P71" s="84"/>
      <c r="Q71" s="85"/>
      <c r="R71" s="30"/>
    </row>
    <row r="72" spans="1:18" ht="12.75" customHeight="1" x14ac:dyDescent="0.2">
      <c r="A72" s="48" t="s">
        <v>77</v>
      </c>
      <c r="B72" s="32" t="s">
        <v>146</v>
      </c>
      <c r="C72" s="86" t="s">
        <v>147</v>
      </c>
      <c r="D72" s="48" t="s">
        <v>77</v>
      </c>
      <c r="E72" s="34" t="s">
        <v>148</v>
      </c>
      <c r="F72" s="32"/>
      <c r="G72" s="32"/>
      <c r="H72" s="32"/>
      <c r="I72" s="32"/>
      <c r="J72" s="29"/>
      <c r="K72" s="29">
        <v>-4.5</v>
      </c>
      <c r="M72" s="29"/>
      <c r="N72" s="29"/>
      <c r="O72" s="29"/>
      <c r="P72" s="29"/>
      <c r="Q72" s="30"/>
      <c r="R72" s="30">
        <f>SUM(J72:Q72)</f>
        <v>-4.5</v>
      </c>
    </row>
    <row r="73" spans="1:18" ht="12.75" customHeight="1" x14ac:dyDescent="0.2">
      <c r="A73" s="87"/>
      <c r="B73" s="88" t="s">
        <v>149</v>
      </c>
      <c r="C73" s="88"/>
      <c r="D73" s="88"/>
      <c r="E73" s="89"/>
      <c r="F73" s="88"/>
      <c r="G73" s="88"/>
      <c r="H73" s="88"/>
      <c r="I73" s="88"/>
      <c r="J73" s="90"/>
      <c r="K73" s="90"/>
      <c r="L73" s="90"/>
      <c r="M73" s="90"/>
      <c r="N73" s="90"/>
      <c r="O73" s="90"/>
      <c r="P73" s="90"/>
      <c r="Q73" s="92"/>
      <c r="R73" s="92"/>
    </row>
    <row r="74" spans="1:18" ht="12.75" customHeight="1" x14ac:dyDescent="0.2">
      <c r="A74" s="18" t="s">
        <v>5</v>
      </c>
      <c r="B74" s="17" t="s">
        <v>150</v>
      </c>
      <c r="C74" s="17"/>
      <c r="D74" s="17"/>
      <c r="E74" s="93"/>
      <c r="F74" s="17"/>
      <c r="G74" s="17"/>
      <c r="H74" s="17"/>
      <c r="I74" s="17"/>
      <c r="J74" s="20"/>
      <c r="K74" s="20"/>
      <c r="L74" s="20"/>
      <c r="M74" s="20"/>
      <c r="N74" s="20"/>
      <c r="O74" s="20"/>
      <c r="P74" s="20"/>
      <c r="Q74" s="20"/>
      <c r="R74" s="20"/>
    </row>
    <row r="75" spans="1:18" ht="12.75" customHeight="1" thickBot="1" x14ac:dyDescent="0.25">
      <c r="A75" s="22"/>
      <c r="B75" s="23" t="s">
        <v>10</v>
      </c>
      <c r="C75" s="23"/>
      <c r="D75" s="23"/>
      <c r="E75" s="94"/>
      <c r="F75" s="23"/>
      <c r="G75" s="23"/>
      <c r="H75" s="23"/>
      <c r="I75" s="23"/>
      <c r="J75" s="25"/>
      <c r="K75" s="25"/>
      <c r="L75" s="25"/>
      <c r="M75" s="25"/>
      <c r="N75" s="25"/>
      <c r="O75" s="25"/>
      <c r="P75" s="25"/>
      <c r="Q75" s="26"/>
      <c r="R75" s="26"/>
    </row>
    <row r="76" spans="1:18" ht="12.75" customHeight="1" x14ac:dyDescent="0.2">
      <c r="A76" s="73"/>
      <c r="B76" s="74" t="s">
        <v>6</v>
      </c>
      <c r="C76" s="74"/>
      <c r="D76" s="74"/>
      <c r="E76" s="95"/>
      <c r="F76" s="74"/>
      <c r="G76" s="74"/>
      <c r="H76" s="74"/>
      <c r="I76" s="74"/>
      <c r="J76" s="75">
        <v>2013</v>
      </c>
      <c r="K76" s="75">
        <v>2014</v>
      </c>
      <c r="L76" s="75">
        <v>2015</v>
      </c>
      <c r="M76" s="75">
        <v>2016</v>
      </c>
      <c r="N76" s="75">
        <v>2017</v>
      </c>
      <c r="O76" s="75">
        <v>2018</v>
      </c>
      <c r="P76" s="75">
        <v>2019</v>
      </c>
      <c r="Q76" s="76">
        <v>2020</v>
      </c>
      <c r="R76" s="76" t="s">
        <v>8</v>
      </c>
    </row>
    <row r="77" spans="1:18" ht="12.75" customHeight="1" x14ac:dyDescent="0.2">
      <c r="A77" s="27" t="s">
        <v>43</v>
      </c>
      <c r="B77" s="4" t="s">
        <v>44</v>
      </c>
      <c r="C77" s="4"/>
      <c r="D77" s="27" t="s">
        <v>43</v>
      </c>
      <c r="E77" s="83"/>
      <c r="F77" s="4"/>
      <c r="G77" s="4"/>
      <c r="H77" s="4"/>
      <c r="I77" s="4"/>
      <c r="J77" s="84"/>
      <c r="K77" s="84"/>
      <c r="L77" s="84"/>
      <c r="M77" s="84"/>
      <c r="N77" s="84"/>
      <c r="O77" s="84"/>
      <c r="P77" s="84"/>
      <c r="Q77" s="84"/>
      <c r="R77" s="96"/>
    </row>
    <row r="78" spans="1:18" ht="12.75" customHeight="1" x14ac:dyDescent="0.2">
      <c r="A78" s="48" t="s">
        <v>151</v>
      </c>
      <c r="B78" s="32" t="s">
        <v>152</v>
      </c>
      <c r="C78" s="32" t="s">
        <v>153</v>
      </c>
      <c r="D78" s="48" t="s">
        <v>151</v>
      </c>
      <c r="E78" s="34" t="s">
        <v>154</v>
      </c>
      <c r="F78" s="32"/>
      <c r="G78" s="32"/>
      <c r="H78" s="32"/>
      <c r="I78" s="32"/>
      <c r="K78" s="29">
        <v>-0.8</v>
      </c>
      <c r="L78" s="84"/>
      <c r="M78" s="84"/>
      <c r="N78" s="84"/>
      <c r="O78" s="84"/>
      <c r="P78" s="84"/>
      <c r="Q78" s="97"/>
      <c r="R78" s="30">
        <f>SUM(K78:Q78)</f>
        <v>-0.8</v>
      </c>
    </row>
    <row r="79" spans="1:18" ht="12.75" customHeight="1" thickBot="1" x14ac:dyDescent="0.25">
      <c r="A79" s="78"/>
      <c r="B79" s="64" t="s">
        <v>155</v>
      </c>
      <c r="C79" s="64"/>
      <c r="D79" s="64"/>
      <c r="E79" s="65"/>
      <c r="F79" s="64"/>
      <c r="G79" s="64"/>
      <c r="H79" s="64"/>
      <c r="I79" s="64"/>
      <c r="J79" s="79"/>
      <c r="K79" s="79">
        <f>K78</f>
        <v>-0.8</v>
      </c>
      <c r="L79" s="79"/>
      <c r="M79" s="79"/>
      <c r="N79" s="79"/>
      <c r="O79" s="79"/>
      <c r="P79" s="79"/>
      <c r="Q79" s="80"/>
      <c r="R79" s="80">
        <f>SUM(J79:Q79)</f>
        <v>-0.8</v>
      </c>
    </row>
    <row r="80" spans="1:18" ht="12.75" customHeight="1" thickTop="1" x14ac:dyDescent="0.2">
      <c r="A80" s="18" t="s">
        <v>5</v>
      </c>
      <c r="B80" s="17" t="s">
        <v>156</v>
      </c>
      <c r="C80" s="17"/>
      <c r="D80" s="17"/>
      <c r="E80" s="93"/>
      <c r="F80" s="17"/>
      <c r="G80" s="17"/>
      <c r="H80" s="17"/>
      <c r="I80" s="17"/>
      <c r="J80" s="81"/>
      <c r="K80" s="81"/>
      <c r="L80" s="81"/>
      <c r="M80" s="81"/>
      <c r="N80" s="81"/>
      <c r="O80" s="81"/>
      <c r="P80" s="81"/>
      <c r="Q80" s="81"/>
      <c r="R80" s="81"/>
    </row>
    <row r="81" spans="1:18" ht="12.75" customHeight="1" thickBot="1" x14ac:dyDescent="0.25">
      <c r="A81" s="22"/>
      <c r="B81" s="23" t="s">
        <v>10</v>
      </c>
      <c r="C81" s="23"/>
      <c r="D81" s="23"/>
      <c r="E81" s="94"/>
      <c r="F81" s="23"/>
      <c r="G81" s="23"/>
      <c r="H81" s="23"/>
      <c r="I81" s="23"/>
      <c r="J81" s="25"/>
      <c r="K81" s="25"/>
      <c r="L81" s="25"/>
      <c r="M81" s="25"/>
      <c r="N81" s="25"/>
      <c r="O81" s="25"/>
      <c r="P81" s="25"/>
      <c r="Q81" s="26"/>
      <c r="R81" s="26"/>
    </row>
    <row r="82" spans="1:18" ht="12.75" customHeight="1" x14ac:dyDescent="0.2">
      <c r="A82" s="73"/>
      <c r="B82" s="74" t="s">
        <v>6</v>
      </c>
      <c r="C82" s="74"/>
      <c r="D82" s="74"/>
      <c r="E82" s="95"/>
      <c r="F82" s="74"/>
      <c r="G82" s="74"/>
      <c r="H82" s="74"/>
      <c r="I82" s="74"/>
      <c r="J82" s="75">
        <v>2013</v>
      </c>
      <c r="K82" s="75">
        <v>2014</v>
      </c>
      <c r="L82" s="75">
        <v>2015</v>
      </c>
      <c r="M82" s="75">
        <v>2016</v>
      </c>
      <c r="N82" s="75">
        <v>2017</v>
      </c>
      <c r="O82" s="75">
        <v>2018</v>
      </c>
      <c r="P82" s="75">
        <v>2019</v>
      </c>
      <c r="Q82" s="76">
        <v>2020</v>
      </c>
      <c r="R82" s="76" t="s">
        <v>8</v>
      </c>
    </row>
    <row r="83" spans="1:18" ht="12.75" customHeight="1" x14ac:dyDescent="0.2">
      <c r="A83" s="27" t="s">
        <v>11</v>
      </c>
      <c r="B83" s="4" t="s">
        <v>12</v>
      </c>
      <c r="C83" s="4"/>
      <c r="D83" s="27" t="s">
        <v>11</v>
      </c>
      <c r="E83" s="83"/>
      <c r="F83" s="4"/>
      <c r="G83" s="4"/>
      <c r="H83" s="4"/>
      <c r="I83" s="4"/>
      <c r="J83" s="29"/>
      <c r="Q83" s="30"/>
      <c r="R83" s="30"/>
    </row>
    <row r="84" spans="1:18" ht="12.75" customHeight="1" x14ac:dyDescent="0.2">
      <c r="A84" s="48" t="s">
        <v>123</v>
      </c>
      <c r="B84" s="32" t="s">
        <v>157</v>
      </c>
      <c r="C84" s="32" t="s">
        <v>158</v>
      </c>
      <c r="D84" s="48" t="s">
        <v>123</v>
      </c>
      <c r="E84" s="34" t="s">
        <v>159</v>
      </c>
      <c r="F84" s="32"/>
      <c r="G84" s="32"/>
      <c r="H84" s="32"/>
      <c r="I84" s="32"/>
      <c r="J84" s="29">
        <v>-0.3</v>
      </c>
      <c r="Q84" s="30"/>
      <c r="R84" s="30">
        <f>SUM(J84:Q84)</f>
        <v>-0.3</v>
      </c>
    </row>
    <row r="85" spans="1:18" ht="12.75" customHeight="1" x14ac:dyDescent="0.2">
      <c r="A85" s="48" t="s">
        <v>160</v>
      </c>
      <c r="B85" s="32" t="s">
        <v>161</v>
      </c>
      <c r="C85" s="32" t="s">
        <v>162</v>
      </c>
      <c r="D85" s="48" t="s">
        <v>160</v>
      </c>
      <c r="E85" s="34" t="s">
        <v>163</v>
      </c>
      <c r="F85" s="32"/>
      <c r="G85" s="32"/>
      <c r="H85" s="32"/>
      <c r="I85" s="32"/>
      <c r="J85" s="29">
        <v>-0.8</v>
      </c>
      <c r="Q85" s="30"/>
      <c r="R85" s="30">
        <f>SUM(J85:Q85)</f>
        <v>-0.8</v>
      </c>
    </row>
    <row r="86" spans="1:18" ht="12.75" customHeight="1" thickBot="1" x14ac:dyDescent="0.25">
      <c r="A86" s="36"/>
      <c r="B86" s="37" t="s">
        <v>30</v>
      </c>
      <c r="C86" s="37"/>
      <c r="D86" s="37"/>
      <c r="E86" s="98"/>
      <c r="F86" s="37"/>
      <c r="G86" s="37"/>
      <c r="H86" s="37"/>
      <c r="I86" s="37"/>
      <c r="J86" s="45">
        <f>SUM(J84:J85)</f>
        <v>-1.1000000000000001</v>
      </c>
      <c r="K86" s="45">
        <f t="shared" ref="K86:Q86" si="16">SUM(K84:K85)</f>
        <v>0</v>
      </c>
      <c r="L86" s="45">
        <f t="shared" si="16"/>
        <v>0</v>
      </c>
      <c r="M86" s="45">
        <f t="shared" si="16"/>
        <v>0</v>
      </c>
      <c r="N86" s="45">
        <f t="shared" si="16"/>
        <v>0</v>
      </c>
      <c r="O86" s="45">
        <f t="shared" si="16"/>
        <v>0</v>
      </c>
      <c r="P86" s="45">
        <f t="shared" si="16"/>
        <v>0</v>
      </c>
      <c r="Q86" s="45">
        <f t="shared" si="16"/>
        <v>0</v>
      </c>
      <c r="R86" s="41">
        <f>SUM(J86:Q86)</f>
        <v>-1.1000000000000001</v>
      </c>
    </row>
    <row r="87" spans="1:18" ht="13.5" thickTop="1" x14ac:dyDescent="0.2">
      <c r="A87" s="49"/>
      <c r="B87" s="50" t="s">
        <v>83</v>
      </c>
      <c r="C87" s="50"/>
      <c r="D87" s="50"/>
      <c r="E87" s="50"/>
      <c r="F87" s="50"/>
      <c r="G87" s="50"/>
      <c r="H87" s="50"/>
      <c r="I87" s="50"/>
      <c r="J87" s="52"/>
      <c r="K87" s="52"/>
      <c r="L87" s="52"/>
      <c r="M87" s="52"/>
      <c r="N87" s="52"/>
      <c r="O87" s="52"/>
      <c r="P87" s="52"/>
      <c r="Q87" s="53"/>
      <c r="R87" s="53"/>
    </row>
    <row r="88" spans="1:18" x14ac:dyDescent="0.2">
      <c r="A88" s="27" t="s">
        <v>133</v>
      </c>
      <c r="B88" s="4" t="s">
        <v>96</v>
      </c>
      <c r="C88" s="27"/>
      <c r="D88" s="27" t="s">
        <v>133</v>
      </c>
      <c r="E88" s="4"/>
      <c r="F88" s="4"/>
      <c r="G88" s="4"/>
      <c r="H88" s="4"/>
      <c r="I88" s="4"/>
      <c r="J88" s="29"/>
      <c r="Q88" s="30"/>
      <c r="R88" s="30"/>
    </row>
    <row r="89" spans="1:18" ht="12.75" customHeight="1" x14ac:dyDescent="0.2">
      <c r="A89" s="48" t="s">
        <v>164</v>
      </c>
      <c r="B89" s="32" t="s">
        <v>165</v>
      </c>
      <c r="C89" s="57" t="s">
        <v>166</v>
      </c>
      <c r="D89" s="48" t="s">
        <v>134</v>
      </c>
      <c r="E89" s="34" t="s">
        <v>167</v>
      </c>
      <c r="F89" s="32"/>
      <c r="G89" s="32"/>
      <c r="H89" s="32"/>
      <c r="I89" s="32"/>
      <c r="J89" s="29"/>
      <c r="K89" s="29">
        <v>0.1</v>
      </c>
      <c r="L89" s="29">
        <v>0.1</v>
      </c>
      <c r="M89" s="29">
        <v>0.1</v>
      </c>
      <c r="N89" s="29">
        <v>0.1</v>
      </c>
      <c r="O89" s="29">
        <v>0.1</v>
      </c>
      <c r="P89" s="29">
        <v>0.1</v>
      </c>
      <c r="Q89" s="30">
        <v>0.1</v>
      </c>
      <c r="R89" s="30">
        <f>SUM(J89:Q89)</f>
        <v>0.7</v>
      </c>
    </row>
    <row r="90" spans="1:18" ht="12.75" customHeight="1" x14ac:dyDescent="0.2">
      <c r="A90" s="58"/>
      <c r="B90" s="59" t="s">
        <v>108</v>
      </c>
      <c r="C90" s="59"/>
      <c r="D90" s="59"/>
      <c r="E90" s="59"/>
      <c r="F90" s="59"/>
      <c r="G90" s="59"/>
      <c r="H90" s="59"/>
      <c r="I90" s="59"/>
      <c r="J90" s="61">
        <f t="shared" ref="J90:Q90" si="17">SUM(J89:J89)</f>
        <v>0</v>
      </c>
      <c r="K90" s="61">
        <f t="shared" si="17"/>
        <v>0.1</v>
      </c>
      <c r="L90" s="61">
        <f t="shared" si="17"/>
        <v>0.1</v>
      </c>
      <c r="M90" s="61">
        <f t="shared" si="17"/>
        <v>0.1</v>
      </c>
      <c r="N90" s="61">
        <f t="shared" si="17"/>
        <v>0.1</v>
      </c>
      <c r="O90" s="61">
        <f t="shared" si="17"/>
        <v>0.1</v>
      </c>
      <c r="P90" s="61">
        <f t="shared" si="17"/>
        <v>0.1</v>
      </c>
      <c r="Q90" s="62">
        <f t="shared" si="17"/>
        <v>0.1</v>
      </c>
      <c r="R90" s="62">
        <f>SUM(J90:Q90)</f>
        <v>0.7</v>
      </c>
    </row>
    <row r="91" spans="1:18" ht="13.5" thickBot="1" x14ac:dyDescent="0.25">
      <c r="A91" s="78"/>
      <c r="B91" s="64" t="s">
        <v>168</v>
      </c>
      <c r="C91" s="64"/>
      <c r="D91" s="64"/>
      <c r="E91" s="65"/>
      <c r="F91" s="64"/>
      <c r="G91" s="64"/>
      <c r="H91" s="64"/>
      <c r="I91" s="64"/>
      <c r="J91" s="79">
        <f t="shared" ref="J91:Q91" si="18">J86+J90</f>
        <v>-1.1000000000000001</v>
      </c>
      <c r="K91" s="79">
        <f t="shared" si="18"/>
        <v>0.1</v>
      </c>
      <c r="L91" s="79">
        <f t="shared" si="18"/>
        <v>0.1</v>
      </c>
      <c r="M91" s="79">
        <f t="shared" si="18"/>
        <v>0.1</v>
      </c>
      <c r="N91" s="79">
        <f t="shared" si="18"/>
        <v>0.1</v>
      </c>
      <c r="O91" s="79">
        <f t="shared" si="18"/>
        <v>0.1</v>
      </c>
      <c r="P91" s="79">
        <f t="shared" si="18"/>
        <v>0.1</v>
      </c>
      <c r="Q91" s="80">
        <f t="shared" si="18"/>
        <v>0.1</v>
      </c>
      <c r="R91" s="80">
        <f>SUM(J91:Q91)</f>
        <v>-0.40000000000000013</v>
      </c>
    </row>
    <row r="92" spans="1:18" ht="13.5" thickTop="1" x14ac:dyDescent="0.2">
      <c r="C92" s="86"/>
    </row>
    <row r="93" spans="1:18" x14ac:dyDescent="0.2">
      <c r="C93" s="86"/>
    </row>
    <row r="94" spans="1:18" ht="18.75" x14ac:dyDescent="0.3">
      <c r="A94" s="1" t="s">
        <v>169</v>
      </c>
      <c r="C94" s="86"/>
    </row>
    <row r="95" spans="1:18" x14ac:dyDescent="0.2">
      <c r="C95" s="86"/>
    </row>
    <row r="96" spans="1:18" ht="12.75" customHeight="1" x14ac:dyDescent="0.2">
      <c r="A96" s="86" t="s">
        <v>170</v>
      </c>
      <c r="B96" s="2" t="s">
        <v>171</v>
      </c>
      <c r="C96" s="86" t="s">
        <v>172</v>
      </c>
      <c r="D96" s="86" t="s">
        <v>170</v>
      </c>
      <c r="E96" s="2" t="s">
        <v>173</v>
      </c>
    </row>
    <row r="97" spans="1:5" ht="12.75" customHeight="1" x14ac:dyDescent="0.2">
      <c r="A97" s="86" t="s">
        <v>174</v>
      </c>
      <c r="B97" s="2" t="s">
        <v>175</v>
      </c>
      <c r="C97" s="86" t="s">
        <v>176</v>
      </c>
      <c r="D97" s="86" t="s">
        <v>174</v>
      </c>
      <c r="E97" s="2" t="s">
        <v>177</v>
      </c>
    </row>
    <row r="98" spans="1:5" ht="12.75" customHeight="1" x14ac:dyDescent="0.2">
      <c r="A98" s="86" t="s">
        <v>178</v>
      </c>
      <c r="B98" s="2" t="s">
        <v>179</v>
      </c>
      <c r="C98" s="86" t="s">
        <v>180</v>
      </c>
      <c r="D98" s="86" t="s">
        <v>178</v>
      </c>
      <c r="E98" s="2" t="s">
        <v>181</v>
      </c>
    </row>
    <row r="99" spans="1:5" ht="12.75" customHeight="1" x14ac:dyDescent="0.2">
      <c r="A99" s="86" t="s">
        <v>182</v>
      </c>
      <c r="B99" s="2" t="s">
        <v>183</v>
      </c>
      <c r="C99" s="86" t="s">
        <v>184</v>
      </c>
      <c r="D99" s="86"/>
      <c r="E99" s="2" t="s">
        <v>183</v>
      </c>
    </row>
    <row r="100" spans="1:5" ht="12.75" customHeight="1" x14ac:dyDescent="0.2">
      <c r="A100" s="86" t="s">
        <v>182</v>
      </c>
      <c r="B100" s="2" t="s">
        <v>185</v>
      </c>
      <c r="C100" s="86" t="s">
        <v>186</v>
      </c>
      <c r="D100" s="86"/>
      <c r="E100" s="2" t="s">
        <v>187</v>
      </c>
    </row>
    <row r="101" spans="1:5" ht="12.75" customHeight="1" x14ac:dyDescent="0.2">
      <c r="A101" s="86" t="s">
        <v>182</v>
      </c>
      <c r="B101" s="2" t="s">
        <v>188</v>
      </c>
      <c r="C101" s="86" t="s">
        <v>189</v>
      </c>
      <c r="D101" s="86"/>
      <c r="E101" s="2" t="s">
        <v>188</v>
      </c>
    </row>
    <row r="102" spans="1:5" ht="12.75" customHeight="1" x14ac:dyDescent="0.2">
      <c r="A102" s="86" t="s">
        <v>182</v>
      </c>
      <c r="B102" s="2" t="s">
        <v>190</v>
      </c>
      <c r="C102" s="86" t="s">
        <v>191</v>
      </c>
      <c r="D102" s="86"/>
      <c r="E102" s="2" t="s">
        <v>190</v>
      </c>
    </row>
    <row r="103" spans="1:5" ht="12.75" customHeight="1" x14ac:dyDescent="0.2">
      <c r="A103" s="86" t="s">
        <v>182</v>
      </c>
      <c r="B103" s="2" t="s">
        <v>192</v>
      </c>
      <c r="C103" s="86" t="s">
        <v>193</v>
      </c>
      <c r="D103" s="86"/>
      <c r="E103" s="2" t="s">
        <v>194</v>
      </c>
    </row>
    <row r="104" spans="1:5" ht="12.75" customHeight="1" x14ac:dyDescent="0.2">
      <c r="A104" s="86" t="s">
        <v>182</v>
      </c>
      <c r="B104" s="2" t="s">
        <v>195</v>
      </c>
      <c r="C104" s="86" t="s">
        <v>196</v>
      </c>
      <c r="D104" s="86" t="s">
        <v>182</v>
      </c>
      <c r="E104" s="2" t="s">
        <v>197</v>
      </c>
    </row>
    <row r="105" spans="1:5" ht="12.75" customHeight="1" x14ac:dyDescent="0.2">
      <c r="A105" s="86" t="s">
        <v>198</v>
      </c>
      <c r="B105" s="2" t="s">
        <v>199</v>
      </c>
      <c r="C105" s="86" t="s">
        <v>200</v>
      </c>
      <c r="D105" s="86" t="s">
        <v>198</v>
      </c>
      <c r="E105" s="2" t="s">
        <v>201</v>
      </c>
    </row>
    <row r="106" spans="1:5" x14ac:dyDescent="0.2">
      <c r="C106" s="86"/>
    </row>
    <row r="107" spans="1:5" x14ac:dyDescent="0.2">
      <c r="C107" s="86"/>
    </row>
    <row r="108" spans="1:5" x14ac:dyDescent="0.2">
      <c r="C108" s="86"/>
    </row>
    <row r="109" spans="1:5" x14ac:dyDescent="0.2">
      <c r="C109" s="86"/>
    </row>
  </sheetData>
  <printOptions gridLines="1"/>
  <pageMargins left="0.7" right="0.7" top="0.75" bottom="0.75" header="0.3" footer="0.3"/>
  <pageSetup paperSize="8" scale="78" fitToHeight="0" orientation="landscape" r:id="rId1"/>
  <headerFooter>
    <oddHeader>&amp;C10.2b Genbrug af adressedata</oddHeader>
    <oddFooter>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23"/>
  <sheetViews>
    <sheetView tabSelected="1" workbookViewId="0">
      <selection activeCell="C2" sqref="C2"/>
    </sheetView>
  </sheetViews>
  <sheetFormatPr defaultRowHeight="12.75" x14ac:dyDescent="0.2"/>
  <cols>
    <col min="1" max="1" width="4.5703125" customWidth="1"/>
    <col min="2" max="2" width="9.140625" hidden="1" customWidth="1"/>
    <col min="3" max="4" width="6.28515625" customWidth="1"/>
    <col min="5" max="5" width="47.42578125" customWidth="1"/>
    <col min="6" max="8" width="5.85546875" customWidth="1"/>
    <col min="9" max="9" width="5.42578125" customWidth="1"/>
    <col min="10" max="10" width="22.28515625" customWidth="1"/>
    <col min="11" max="19" width="7.28515625" customWidth="1"/>
    <col min="20" max="20" width="8.42578125" customWidth="1"/>
    <col min="21" max="21" width="58.28515625" style="215" customWidth="1"/>
  </cols>
  <sheetData>
    <row r="1" spans="1:21" ht="18.75" x14ac:dyDescent="0.3">
      <c r="A1" s="99" t="s">
        <v>202</v>
      </c>
      <c r="B1" s="2"/>
      <c r="C1" s="86"/>
      <c r="D1" s="2"/>
      <c r="E1" s="100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</row>
    <row r="2" spans="1:21" x14ac:dyDescent="0.2">
      <c r="A2" s="101" t="s">
        <v>203</v>
      </c>
      <c r="B2" s="4"/>
      <c r="C2" s="84"/>
      <c r="D2" s="4"/>
      <c r="E2" s="5" t="s">
        <v>204</v>
      </c>
      <c r="F2" s="3"/>
      <c r="G2" s="6"/>
      <c r="H2" s="6"/>
      <c r="I2" s="3"/>
      <c r="J2" s="3"/>
      <c r="K2" s="3"/>
      <c r="L2" s="7">
        <v>0.8</v>
      </c>
      <c r="M2" s="2"/>
      <c r="N2" s="2"/>
      <c r="O2" s="2"/>
      <c r="P2" s="2"/>
      <c r="Q2" s="2"/>
      <c r="R2" s="2"/>
      <c r="S2" s="2"/>
      <c r="T2" s="2"/>
    </row>
    <row r="3" spans="1:21" ht="13.5" thickBot="1" x14ac:dyDescent="0.25">
      <c r="A3" s="101" t="s">
        <v>205</v>
      </c>
      <c r="B3" s="4"/>
      <c r="C3" s="84"/>
      <c r="D3" s="4"/>
      <c r="E3" s="102" t="s">
        <v>206</v>
      </c>
      <c r="F3" s="3"/>
      <c r="G3" s="6"/>
      <c r="H3" s="6"/>
      <c r="I3" s="3"/>
      <c r="J3" s="3"/>
      <c r="K3" s="3"/>
      <c r="L3" s="103">
        <f>0.577451*1.07</f>
        <v>0.61787257000000007</v>
      </c>
      <c r="M3" s="2"/>
      <c r="N3" s="2"/>
      <c r="O3" s="2"/>
      <c r="P3" s="2"/>
      <c r="Q3" s="2"/>
      <c r="R3" s="2"/>
      <c r="S3" s="2"/>
      <c r="T3" s="2"/>
    </row>
    <row r="4" spans="1:21" x14ac:dyDescent="0.2">
      <c r="A4" s="104" t="s">
        <v>6</v>
      </c>
      <c r="B4" s="12"/>
      <c r="C4" s="14"/>
      <c r="D4" s="12"/>
      <c r="E4" s="105"/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4">
        <v>2012</v>
      </c>
      <c r="L4" s="14">
        <v>2013</v>
      </c>
      <c r="M4" s="14">
        <v>2014</v>
      </c>
      <c r="N4" s="14">
        <v>2015</v>
      </c>
      <c r="O4" s="14">
        <v>2016</v>
      </c>
      <c r="P4" s="14">
        <v>2017</v>
      </c>
      <c r="Q4" s="14">
        <v>2018</v>
      </c>
      <c r="R4" s="14">
        <v>2019</v>
      </c>
      <c r="S4" s="15">
        <v>2020</v>
      </c>
      <c r="T4" s="106" t="s">
        <v>8</v>
      </c>
      <c r="U4" s="216" t="s">
        <v>362</v>
      </c>
    </row>
    <row r="5" spans="1:21" x14ac:dyDescent="0.2">
      <c r="A5" s="107" t="s">
        <v>9</v>
      </c>
      <c r="B5" s="17"/>
      <c r="C5" s="20"/>
      <c r="D5" s="17"/>
      <c r="E5" s="17"/>
      <c r="F5" s="19"/>
      <c r="G5" s="19"/>
      <c r="H5" s="19"/>
      <c r="I5" s="19"/>
      <c r="J5" s="19"/>
      <c r="K5" s="20"/>
      <c r="L5" s="20"/>
      <c r="M5" s="20"/>
      <c r="N5" s="20"/>
      <c r="O5" s="20"/>
      <c r="P5" s="20"/>
      <c r="Q5" s="20"/>
      <c r="R5" s="20"/>
      <c r="S5" s="21"/>
      <c r="T5" s="108"/>
      <c r="U5" s="216"/>
    </row>
    <row r="6" spans="1:21" x14ac:dyDescent="0.2">
      <c r="A6" s="109" t="s">
        <v>10</v>
      </c>
      <c r="B6" s="23"/>
      <c r="C6" s="25"/>
      <c r="D6" s="23"/>
      <c r="E6" s="110" t="s">
        <v>4</v>
      </c>
      <c r="F6" s="24"/>
      <c r="G6" s="24"/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6"/>
      <c r="T6" s="111"/>
      <c r="U6" s="216"/>
    </row>
    <row r="7" spans="1:21" x14ac:dyDescent="0.2">
      <c r="A7" s="112" t="s">
        <v>12</v>
      </c>
      <c r="B7" s="4"/>
      <c r="C7" s="84"/>
      <c r="D7" s="4"/>
      <c r="E7" s="4"/>
      <c r="F7" s="28"/>
      <c r="G7" s="28"/>
      <c r="H7" s="28"/>
      <c r="I7" s="6"/>
      <c r="J7" s="6"/>
      <c r="K7" s="29"/>
      <c r="L7" s="29"/>
      <c r="M7" s="29"/>
      <c r="N7" s="29"/>
      <c r="O7" s="29"/>
      <c r="P7" s="29"/>
      <c r="Q7" s="29"/>
      <c r="R7" s="29"/>
      <c r="S7" s="30"/>
      <c r="T7" s="113"/>
      <c r="U7" s="216"/>
    </row>
    <row r="8" spans="1:21" x14ac:dyDescent="0.2">
      <c r="A8" s="114" t="s">
        <v>207</v>
      </c>
      <c r="B8" s="33" t="s">
        <v>208</v>
      </c>
      <c r="C8" s="33" t="s">
        <v>209</v>
      </c>
      <c r="D8" s="33" t="s">
        <v>210</v>
      </c>
      <c r="E8" s="2" t="s">
        <v>211</v>
      </c>
      <c r="F8" s="28"/>
      <c r="G8" s="28"/>
      <c r="H8" s="28"/>
      <c r="I8" s="6"/>
      <c r="J8" s="6"/>
      <c r="K8" s="46">
        <v>-1.1499999999999999</v>
      </c>
      <c r="L8" s="29"/>
      <c r="M8" s="29"/>
      <c r="N8" s="29"/>
      <c r="O8" s="29"/>
      <c r="P8" s="29"/>
      <c r="Q8" s="29"/>
      <c r="R8" s="29"/>
      <c r="S8" s="30"/>
      <c r="T8" s="113">
        <f>SUM(K8:S8)</f>
        <v>-1.1499999999999999</v>
      </c>
      <c r="U8" s="216"/>
    </row>
    <row r="9" spans="1:21" x14ac:dyDescent="0.2">
      <c r="A9" s="115" t="s">
        <v>212</v>
      </c>
      <c r="B9" s="33" t="s">
        <v>213</v>
      </c>
      <c r="C9" s="33" t="s">
        <v>214</v>
      </c>
      <c r="D9" s="33" t="s">
        <v>210</v>
      </c>
      <c r="E9" s="34" t="s">
        <v>215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29"/>
      <c r="L9" s="46">
        <f t="shared" ref="L9:P16" si="0">IF(F9&gt;0,-F9*$L$2,"")</f>
        <v>-0.8</v>
      </c>
      <c r="M9" s="46">
        <f t="shared" si="0"/>
        <v>-0.8</v>
      </c>
      <c r="N9" s="46">
        <f t="shared" si="0"/>
        <v>-0.8</v>
      </c>
      <c r="O9" s="46">
        <f t="shared" si="0"/>
        <v>-0.8</v>
      </c>
      <c r="P9" s="46">
        <f t="shared" si="0"/>
        <v>-0.8</v>
      </c>
      <c r="Q9" s="46"/>
      <c r="R9" s="46"/>
      <c r="S9" s="47"/>
      <c r="T9" s="113">
        <f t="shared" ref="T9:T77" si="1">SUM(K9:S9)</f>
        <v>-4</v>
      </c>
      <c r="U9" s="216"/>
    </row>
    <row r="10" spans="1:21" x14ac:dyDescent="0.2">
      <c r="A10" s="115" t="s">
        <v>216</v>
      </c>
      <c r="B10" s="33"/>
      <c r="C10" s="33" t="s">
        <v>217</v>
      </c>
      <c r="D10" s="33" t="s">
        <v>210</v>
      </c>
      <c r="E10" s="34" t="s">
        <v>218</v>
      </c>
      <c r="F10" s="35"/>
      <c r="G10" s="35">
        <v>0.5</v>
      </c>
      <c r="H10" s="35">
        <v>0.5</v>
      </c>
      <c r="I10" s="35">
        <v>0.5</v>
      </c>
      <c r="J10" s="35">
        <v>0.5</v>
      </c>
      <c r="K10" s="29"/>
      <c r="L10" s="46"/>
      <c r="M10" s="46">
        <f t="shared" si="0"/>
        <v>-0.4</v>
      </c>
      <c r="N10" s="46">
        <f t="shared" si="0"/>
        <v>-0.4</v>
      </c>
      <c r="O10" s="46">
        <f t="shared" si="0"/>
        <v>-0.4</v>
      </c>
      <c r="P10" s="46">
        <f t="shared" si="0"/>
        <v>-0.4</v>
      </c>
      <c r="Q10" s="46"/>
      <c r="R10" s="46"/>
      <c r="S10" s="47"/>
      <c r="T10" s="113">
        <f t="shared" si="1"/>
        <v>-1.6</v>
      </c>
      <c r="U10" s="216"/>
    </row>
    <row r="11" spans="1:21" x14ac:dyDescent="0.2">
      <c r="A11" s="116" t="s">
        <v>216</v>
      </c>
      <c r="B11" s="117"/>
      <c r="C11" s="117" t="s">
        <v>219</v>
      </c>
      <c r="D11" s="117" t="s">
        <v>210</v>
      </c>
      <c r="E11" s="118" t="s">
        <v>220</v>
      </c>
      <c r="F11" s="119"/>
      <c r="G11" s="119">
        <v>0.66</v>
      </c>
      <c r="H11" s="119">
        <v>1</v>
      </c>
      <c r="I11" s="119">
        <v>1</v>
      </c>
      <c r="J11" s="119">
        <v>1</v>
      </c>
      <c r="K11" s="120"/>
      <c r="L11" s="121"/>
      <c r="M11" s="121">
        <f t="shared" si="0"/>
        <v>-0.52800000000000002</v>
      </c>
      <c r="N11" s="121">
        <f t="shared" si="0"/>
        <v>-0.8</v>
      </c>
      <c r="O11" s="121">
        <f t="shared" si="0"/>
        <v>-0.8</v>
      </c>
      <c r="P11" s="121">
        <f t="shared" si="0"/>
        <v>-0.8</v>
      </c>
      <c r="Q11" s="121"/>
      <c r="R11" s="121"/>
      <c r="S11" s="122"/>
      <c r="T11" s="123">
        <f t="shared" si="1"/>
        <v>-2.9279999999999999</v>
      </c>
      <c r="U11" s="216"/>
    </row>
    <row r="12" spans="1:21" x14ac:dyDescent="0.2">
      <c r="A12" s="115" t="s">
        <v>212</v>
      </c>
      <c r="B12" s="33" t="s">
        <v>221</v>
      </c>
      <c r="C12" s="33" t="s">
        <v>222</v>
      </c>
      <c r="D12" s="33" t="s">
        <v>223</v>
      </c>
      <c r="E12" s="34" t="s">
        <v>224</v>
      </c>
      <c r="F12" s="35">
        <v>0.5</v>
      </c>
      <c r="G12" s="35">
        <v>0.75</v>
      </c>
      <c r="H12" s="35">
        <v>0.75</v>
      </c>
      <c r="I12" s="35">
        <v>0.75</v>
      </c>
      <c r="J12" s="35"/>
      <c r="K12" s="29"/>
      <c r="L12" s="46">
        <f t="shared" si="0"/>
        <v>-0.4</v>
      </c>
      <c r="M12" s="46">
        <f t="shared" si="0"/>
        <v>-0.60000000000000009</v>
      </c>
      <c r="N12" s="46">
        <f t="shared" si="0"/>
        <v>-0.60000000000000009</v>
      </c>
      <c r="O12" s="46">
        <f t="shared" si="0"/>
        <v>-0.60000000000000009</v>
      </c>
      <c r="P12" s="46"/>
      <c r="Q12" s="46"/>
      <c r="R12" s="46"/>
      <c r="S12" s="47"/>
      <c r="T12" s="113">
        <f t="shared" si="1"/>
        <v>-2.2000000000000002</v>
      </c>
      <c r="U12" s="216"/>
    </row>
    <row r="13" spans="1:21" x14ac:dyDescent="0.2">
      <c r="A13" s="115" t="s">
        <v>212</v>
      </c>
      <c r="B13" s="33" t="s">
        <v>225</v>
      </c>
      <c r="C13" s="33" t="s">
        <v>226</v>
      </c>
      <c r="D13" s="33" t="s">
        <v>223</v>
      </c>
      <c r="E13" s="34" t="s">
        <v>227</v>
      </c>
      <c r="F13" s="3"/>
      <c r="G13" s="35">
        <v>1.5</v>
      </c>
      <c r="H13" s="35">
        <v>1.5</v>
      </c>
      <c r="I13" s="35">
        <v>1</v>
      </c>
      <c r="J13" s="35">
        <v>0.83</v>
      </c>
      <c r="K13" s="29"/>
      <c r="L13" s="46"/>
      <c r="M13" s="46">
        <f t="shared" si="0"/>
        <v>-1.2000000000000002</v>
      </c>
      <c r="N13" s="46">
        <f t="shared" si="0"/>
        <v>-1.2000000000000002</v>
      </c>
      <c r="O13" s="46">
        <f t="shared" si="0"/>
        <v>-0.8</v>
      </c>
      <c r="P13" s="46">
        <f t="shared" si="0"/>
        <v>-0.66400000000000003</v>
      </c>
      <c r="Q13" s="46"/>
      <c r="R13" s="46"/>
      <c r="S13" s="47"/>
      <c r="T13" s="113">
        <f t="shared" si="1"/>
        <v>-3.8640000000000003</v>
      </c>
      <c r="U13" s="216"/>
    </row>
    <row r="14" spans="1:21" x14ac:dyDescent="0.2">
      <c r="A14" s="115" t="s">
        <v>216</v>
      </c>
      <c r="B14" s="33"/>
      <c r="C14" s="33" t="s">
        <v>228</v>
      </c>
      <c r="D14" s="33" t="s">
        <v>223</v>
      </c>
      <c r="E14" s="34" t="s">
        <v>229</v>
      </c>
      <c r="F14" s="124"/>
      <c r="G14" s="125"/>
      <c r="H14" s="125">
        <v>0.25</v>
      </c>
      <c r="I14" s="125">
        <v>0.25</v>
      </c>
      <c r="J14" s="125"/>
      <c r="K14" s="46"/>
      <c r="L14" s="46"/>
      <c r="M14" s="46"/>
      <c r="N14" s="46">
        <f t="shared" si="0"/>
        <v>-0.2</v>
      </c>
      <c r="O14" s="46">
        <f t="shared" si="0"/>
        <v>-0.2</v>
      </c>
      <c r="P14" s="46"/>
      <c r="Q14" s="46"/>
      <c r="R14" s="46"/>
      <c r="S14" s="47"/>
      <c r="T14" s="113">
        <f t="shared" si="1"/>
        <v>-0.4</v>
      </c>
      <c r="U14" s="216"/>
    </row>
    <row r="15" spans="1:21" x14ac:dyDescent="0.2">
      <c r="A15" s="115" t="s">
        <v>216</v>
      </c>
      <c r="B15" s="33"/>
      <c r="C15" s="33" t="s">
        <v>230</v>
      </c>
      <c r="D15" s="33" t="s">
        <v>223</v>
      </c>
      <c r="E15" s="34" t="s">
        <v>231</v>
      </c>
      <c r="F15" s="35"/>
      <c r="G15" s="35"/>
      <c r="H15" s="35">
        <v>0.25</v>
      </c>
      <c r="I15" s="35">
        <v>0.25</v>
      </c>
      <c r="J15" s="35"/>
      <c r="K15" s="29"/>
      <c r="L15" s="46"/>
      <c r="M15" s="46"/>
      <c r="N15" s="46">
        <f t="shared" si="0"/>
        <v>-0.2</v>
      </c>
      <c r="O15" s="46">
        <f t="shared" si="0"/>
        <v>-0.2</v>
      </c>
      <c r="P15" s="46"/>
      <c r="Q15" s="46"/>
      <c r="R15" s="46"/>
      <c r="S15" s="47"/>
      <c r="T15" s="113">
        <f t="shared" si="1"/>
        <v>-0.4</v>
      </c>
      <c r="U15" s="216"/>
    </row>
    <row r="16" spans="1:21" x14ac:dyDescent="0.2">
      <c r="A16" s="115" t="s">
        <v>216</v>
      </c>
      <c r="B16" s="33"/>
      <c r="C16" s="33" t="s">
        <v>232</v>
      </c>
      <c r="D16" s="33" t="s">
        <v>223</v>
      </c>
      <c r="E16" s="34" t="s">
        <v>233</v>
      </c>
      <c r="F16" s="35"/>
      <c r="G16" s="35"/>
      <c r="H16" s="35">
        <f>1/6</f>
        <v>0.16666666666666666</v>
      </c>
      <c r="I16" s="35">
        <f>1/3</f>
        <v>0.33333333333333331</v>
      </c>
      <c r="J16" s="35"/>
      <c r="K16" s="29"/>
      <c r="L16" s="46"/>
      <c r="M16" s="46"/>
      <c r="N16" s="46">
        <f t="shared" si="0"/>
        <v>-0.13333333333333333</v>
      </c>
      <c r="O16" s="46">
        <f t="shared" si="0"/>
        <v>-0.26666666666666666</v>
      </c>
      <c r="P16" s="46"/>
      <c r="Q16" s="46"/>
      <c r="R16" s="46"/>
      <c r="S16" s="47"/>
      <c r="T16" s="113">
        <f t="shared" si="1"/>
        <v>-0.4</v>
      </c>
      <c r="U16" s="216"/>
    </row>
    <row r="17" spans="1:21" ht="15" customHeight="1" x14ac:dyDescent="0.2">
      <c r="A17" s="126"/>
      <c r="B17" s="33"/>
      <c r="C17" s="33" t="s">
        <v>360</v>
      </c>
      <c r="D17" s="33" t="s">
        <v>223</v>
      </c>
      <c r="E17" s="34" t="s">
        <v>361</v>
      </c>
      <c r="F17" s="35"/>
      <c r="G17" s="35"/>
      <c r="H17" s="35"/>
      <c r="I17" s="35"/>
      <c r="J17" s="35"/>
      <c r="K17" s="29"/>
      <c r="L17" s="46" t="str">
        <f>IF(F17&gt;0,-F17*$L$2,"")</f>
        <v/>
      </c>
      <c r="M17" s="46" t="str">
        <f>IF(G17&gt;0,-G17*$L$2,"")</f>
        <v/>
      </c>
      <c r="N17" s="46" t="str">
        <f>IF(H17&gt;0,-H17*$L$2,"")</f>
        <v/>
      </c>
      <c r="O17" s="46">
        <f>-0.871</f>
        <v>-0.871</v>
      </c>
      <c r="P17" s="46">
        <v>-1.4870000000000001</v>
      </c>
      <c r="Q17" s="46"/>
      <c r="R17" s="46"/>
      <c r="S17" s="47"/>
      <c r="T17" s="113"/>
      <c r="U17" s="216" t="s">
        <v>234</v>
      </c>
    </row>
    <row r="18" spans="1:21" ht="13.5" thickBot="1" x14ac:dyDescent="0.25">
      <c r="A18" s="127" t="s">
        <v>30</v>
      </c>
      <c r="B18" s="37"/>
      <c r="C18" s="128"/>
      <c r="D18" s="37"/>
      <c r="E18" s="37"/>
      <c r="F18" s="38">
        <f>SUM(F8:F17)</f>
        <v>1.5</v>
      </c>
      <c r="G18" s="38">
        <f t="shared" ref="G18:S18" si="2">SUM(G8:G17)</f>
        <v>4.41</v>
      </c>
      <c r="H18" s="38">
        <f t="shared" si="2"/>
        <v>5.416666666666667</v>
      </c>
      <c r="I18" s="38">
        <f t="shared" si="2"/>
        <v>5.083333333333333</v>
      </c>
      <c r="J18" s="38">
        <f t="shared" si="2"/>
        <v>3.33</v>
      </c>
      <c r="K18" s="129">
        <f t="shared" si="2"/>
        <v>-1.1499999999999999</v>
      </c>
      <c r="L18" s="129">
        <f t="shared" si="2"/>
        <v>-1.2000000000000002</v>
      </c>
      <c r="M18" s="129">
        <f t="shared" si="2"/>
        <v>-3.5280000000000005</v>
      </c>
      <c r="N18" s="129">
        <f t="shared" si="2"/>
        <v>-4.3333333333333339</v>
      </c>
      <c r="O18" s="129">
        <f>SUM(O8:O17)</f>
        <v>-4.9376666666666669</v>
      </c>
      <c r="P18" s="129">
        <f>SUM(P8:P17)</f>
        <v>-4.1509999999999998</v>
      </c>
      <c r="Q18" s="129">
        <f t="shared" si="2"/>
        <v>0</v>
      </c>
      <c r="R18" s="129">
        <f t="shared" si="2"/>
        <v>0</v>
      </c>
      <c r="S18" s="130">
        <f t="shared" si="2"/>
        <v>0</v>
      </c>
      <c r="T18" s="131">
        <f t="shared" si="1"/>
        <v>-19.3</v>
      </c>
      <c r="U18" s="216"/>
    </row>
    <row r="19" spans="1:21" ht="13.5" thickTop="1" x14ac:dyDescent="0.2">
      <c r="A19" s="112" t="s">
        <v>32</v>
      </c>
      <c r="B19" s="33"/>
      <c r="C19" s="33"/>
      <c r="D19" s="33"/>
      <c r="E19" s="2"/>
      <c r="F19" s="6"/>
      <c r="G19" s="6"/>
      <c r="H19" s="6"/>
      <c r="I19" s="6"/>
      <c r="J19" s="6"/>
      <c r="K19" s="29"/>
      <c r="L19" s="29"/>
      <c r="M19" s="29"/>
      <c r="N19" s="29"/>
      <c r="O19" s="29"/>
      <c r="P19" s="29"/>
      <c r="Q19" s="29"/>
      <c r="R19" s="29"/>
      <c r="S19" s="30"/>
      <c r="T19" s="113"/>
      <c r="U19" s="216"/>
    </row>
    <row r="20" spans="1:21" x14ac:dyDescent="0.2">
      <c r="A20" s="132" t="s">
        <v>207</v>
      </c>
      <c r="B20" s="33" t="s">
        <v>235</v>
      </c>
      <c r="C20" s="33" t="s">
        <v>236</v>
      </c>
      <c r="D20" s="33" t="s">
        <v>210</v>
      </c>
      <c r="E20" s="34" t="s">
        <v>237</v>
      </c>
      <c r="F20" s="42"/>
      <c r="G20" s="42"/>
      <c r="H20" s="42"/>
      <c r="I20" s="42"/>
      <c r="J20" s="42"/>
      <c r="K20" s="46">
        <v>-1.2030000000000001</v>
      </c>
      <c r="L20" s="29"/>
      <c r="M20" s="29"/>
      <c r="N20" s="29"/>
      <c r="O20" s="29"/>
      <c r="P20" s="29"/>
      <c r="Q20" s="29"/>
      <c r="R20" s="29"/>
      <c r="S20" s="30"/>
      <c r="T20" s="113">
        <f t="shared" si="1"/>
        <v>-1.2030000000000001</v>
      </c>
      <c r="U20" s="216"/>
    </row>
    <row r="21" spans="1:21" x14ac:dyDescent="0.2">
      <c r="A21" s="115" t="s">
        <v>212</v>
      </c>
      <c r="B21" s="33" t="s">
        <v>238</v>
      </c>
      <c r="C21" s="33" t="s">
        <v>239</v>
      </c>
      <c r="D21" s="33" t="s">
        <v>210</v>
      </c>
      <c r="E21" s="34" t="s">
        <v>240</v>
      </c>
      <c r="F21" s="42"/>
      <c r="G21" s="42"/>
      <c r="H21" s="42"/>
      <c r="I21" s="42"/>
      <c r="J21" s="42"/>
      <c r="K21" s="29"/>
      <c r="L21" s="46">
        <v>-0.89038799999999996</v>
      </c>
      <c r="M21" s="46">
        <v>-0.33581800000000001</v>
      </c>
      <c r="N21" s="46">
        <v>-0.47399999999999998</v>
      </c>
      <c r="O21" s="46">
        <v>-0.4</v>
      </c>
      <c r="P21" s="46">
        <f>-0.1</f>
        <v>-0.1</v>
      </c>
      <c r="Q21" s="46"/>
      <c r="R21" s="46"/>
      <c r="S21" s="47"/>
      <c r="T21" s="113">
        <f t="shared" si="1"/>
        <v>-2.2002060000000001</v>
      </c>
      <c r="U21" s="216"/>
    </row>
    <row r="22" spans="1:21" x14ac:dyDescent="0.2">
      <c r="A22" s="115" t="s">
        <v>216</v>
      </c>
      <c r="B22" s="33"/>
      <c r="C22" s="33" t="s">
        <v>241</v>
      </c>
      <c r="D22" s="33" t="s">
        <v>210</v>
      </c>
      <c r="E22" s="34" t="s">
        <v>242</v>
      </c>
      <c r="F22" s="42"/>
      <c r="G22" s="42"/>
      <c r="H22" s="42"/>
      <c r="I22" s="42"/>
      <c r="J22" s="42"/>
      <c r="K22" s="29"/>
      <c r="L22" s="29">
        <v>-0.12720000000000001</v>
      </c>
      <c r="M22" s="29">
        <v>-0.78</v>
      </c>
      <c r="N22" s="29"/>
      <c r="O22" s="29"/>
      <c r="P22" s="29"/>
      <c r="Q22" s="29"/>
      <c r="R22" s="29"/>
      <c r="S22" s="30"/>
      <c r="T22" s="113">
        <f t="shared" si="1"/>
        <v>-0.90720000000000001</v>
      </c>
      <c r="U22" s="216"/>
    </row>
    <row r="23" spans="1:21" x14ac:dyDescent="0.2">
      <c r="A23" s="115" t="s">
        <v>216</v>
      </c>
      <c r="B23" s="86"/>
      <c r="C23" s="86" t="s">
        <v>243</v>
      </c>
      <c r="D23" s="86" t="s">
        <v>210</v>
      </c>
      <c r="E23" s="34" t="s">
        <v>244</v>
      </c>
      <c r="F23" s="42"/>
      <c r="G23" s="42"/>
      <c r="H23" s="42"/>
      <c r="I23" s="42"/>
      <c r="J23" s="42"/>
      <c r="K23" s="29"/>
      <c r="L23" s="29"/>
      <c r="M23" s="29"/>
      <c r="N23" s="46"/>
      <c r="O23" s="46"/>
      <c r="P23" s="29"/>
      <c r="Q23" s="29"/>
      <c r="R23" s="29"/>
      <c r="S23" s="30"/>
      <c r="T23" s="113">
        <f t="shared" si="1"/>
        <v>0</v>
      </c>
      <c r="U23" s="216"/>
    </row>
    <row r="24" spans="1:21" x14ac:dyDescent="0.2">
      <c r="A24" s="115" t="s">
        <v>216</v>
      </c>
      <c r="B24" s="86"/>
      <c r="C24" s="86" t="s">
        <v>245</v>
      </c>
      <c r="D24" s="86" t="s">
        <v>210</v>
      </c>
      <c r="E24" s="34" t="s">
        <v>246</v>
      </c>
      <c r="F24" s="42"/>
      <c r="G24" s="42"/>
      <c r="H24" s="42"/>
      <c r="I24" s="42"/>
      <c r="J24" s="42"/>
      <c r="K24" s="29"/>
      <c r="L24" s="29"/>
      <c r="M24" s="29"/>
      <c r="N24" s="46"/>
      <c r="O24" s="46"/>
      <c r="P24" s="29"/>
      <c r="Q24" s="29"/>
      <c r="R24" s="29"/>
      <c r="S24" s="30"/>
      <c r="T24" s="113">
        <f t="shared" si="1"/>
        <v>0</v>
      </c>
      <c r="U24" s="216"/>
    </row>
    <row r="25" spans="1:21" ht="15" customHeight="1" x14ac:dyDescent="0.2">
      <c r="A25" s="116" t="s">
        <v>216</v>
      </c>
      <c r="B25" s="133"/>
      <c r="C25" s="133" t="s">
        <v>247</v>
      </c>
      <c r="D25" s="133" t="s">
        <v>210</v>
      </c>
      <c r="E25" s="118" t="s">
        <v>248</v>
      </c>
      <c r="F25" s="134"/>
      <c r="G25" s="134"/>
      <c r="H25" s="134"/>
      <c r="I25" s="134"/>
      <c r="J25" s="134"/>
      <c r="K25" s="120"/>
      <c r="L25" s="120"/>
      <c r="M25" s="120"/>
      <c r="N25" s="121"/>
      <c r="O25" s="121"/>
      <c r="P25" s="120"/>
      <c r="Q25" s="120"/>
      <c r="R25" s="120"/>
      <c r="S25" s="135"/>
      <c r="T25" s="123">
        <f t="shared" si="1"/>
        <v>0</v>
      </c>
      <c r="U25" s="216"/>
    </row>
    <row r="26" spans="1:21" x14ac:dyDescent="0.2">
      <c r="A26" s="115" t="s">
        <v>212</v>
      </c>
      <c r="B26" s="33" t="s">
        <v>249</v>
      </c>
      <c r="C26" s="33" t="s">
        <v>250</v>
      </c>
      <c r="D26" s="33" t="s">
        <v>223</v>
      </c>
      <c r="E26" s="2" t="s">
        <v>251</v>
      </c>
      <c r="F26" s="42"/>
      <c r="G26" s="42"/>
      <c r="H26" s="42"/>
      <c r="I26" s="42"/>
      <c r="J26" s="42"/>
      <c r="K26" s="46"/>
      <c r="L26" s="46">
        <v>-0.67879100000000003</v>
      </c>
      <c r="M26" s="46">
        <v>-0.54699399999999998</v>
      </c>
      <c r="N26" s="46">
        <f>-0.4-0.2-0.1</f>
        <v>-0.70000000000000007</v>
      </c>
      <c r="O26" s="46">
        <f>-0.174-0.1-0.1</f>
        <v>-0.374</v>
      </c>
      <c r="P26" s="46"/>
      <c r="Q26" s="29"/>
      <c r="R26" s="29"/>
      <c r="S26" s="30"/>
      <c r="T26" s="113">
        <f t="shared" si="1"/>
        <v>-2.2997850000000004</v>
      </c>
      <c r="U26" s="216"/>
    </row>
    <row r="27" spans="1:21" x14ac:dyDescent="0.2">
      <c r="A27" s="115"/>
      <c r="B27" s="33" t="s">
        <v>252</v>
      </c>
      <c r="C27" s="33" t="s">
        <v>253</v>
      </c>
      <c r="D27" s="33" t="s">
        <v>223</v>
      </c>
      <c r="E27" s="34" t="s">
        <v>254</v>
      </c>
      <c r="F27" s="3"/>
      <c r="G27" s="35"/>
      <c r="H27" s="35"/>
      <c r="I27" s="35"/>
      <c r="J27" s="35"/>
      <c r="K27" s="29"/>
      <c r="L27" s="29">
        <v>-0.73499999999999999</v>
      </c>
      <c r="M27" s="29">
        <v>-0.89100000000000001</v>
      </c>
      <c r="N27" s="29">
        <v>-0.65</v>
      </c>
      <c r="O27" s="29">
        <v>-0.5</v>
      </c>
      <c r="P27" s="29">
        <v>-0.224</v>
      </c>
      <c r="Q27" s="29"/>
      <c r="R27" s="29"/>
      <c r="S27" s="30"/>
      <c r="T27" s="113">
        <f t="shared" si="1"/>
        <v>-3</v>
      </c>
      <c r="U27" s="216"/>
    </row>
    <row r="28" spans="1:21" x14ac:dyDescent="0.2">
      <c r="A28" s="136" t="s">
        <v>212</v>
      </c>
      <c r="B28" s="86" t="s">
        <v>40</v>
      </c>
      <c r="C28" s="86" t="s">
        <v>255</v>
      </c>
      <c r="D28" s="86" t="s">
        <v>223</v>
      </c>
      <c r="E28" s="34" t="s">
        <v>256</v>
      </c>
      <c r="F28" s="42"/>
      <c r="G28" s="42"/>
      <c r="H28" s="42"/>
      <c r="I28" s="42"/>
      <c r="J28" s="42"/>
      <c r="K28" s="29"/>
      <c r="L28" s="46">
        <v>-0.61791499999999999</v>
      </c>
      <c r="M28" s="46">
        <v>-1.0316380000000001</v>
      </c>
      <c r="N28" s="46">
        <v>-0.33</v>
      </c>
      <c r="O28" s="46">
        <v>-0.22</v>
      </c>
      <c r="P28" s="46">
        <v>-0.1</v>
      </c>
      <c r="Q28" s="46"/>
      <c r="R28" s="46"/>
      <c r="S28" s="47"/>
      <c r="T28" s="137">
        <f t="shared" si="1"/>
        <v>-2.2995530000000004</v>
      </c>
      <c r="U28" s="216"/>
    </row>
    <row r="29" spans="1:21" x14ac:dyDescent="0.2">
      <c r="A29" s="136" t="s">
        <v>216</v>
      </c>
      <c r="B29" s="86"/>
      <c r="C29" s="86" t="s">
        <v>257</v>
      </c>
      <c r="D29" s="86" t="s">
        <v>223</v>
      </c>
      <c r="E29" s="34" t="s">
        <v>258</v>
      </c>
      <c r="F29" s="42"/>
      <c r="G29" s="138"/>
      <c r="H29" s="138"/>
      <c r="I29" s="138"/>
      <c r="J29" s="138"/>
      <c r="K29" s="46"/>
      <c r="L29" s="46"/>
      <c r="M29" s="46"/>
      <c r="N29" s="46">
        <v>-0.1875</v>
      </c>
      <c r="O29" s="46">
        <v>-0.188</v>
      </c>
      <c r="P29" s="46"/>
      <c r="Q29" s="29"/>
      <c r="R29" s="29"/>
      <c r="S29" s="30"/>
      <c r="T29" s="113">
        <f t="shared" si="1"/>
        <v>-0.3755</v>
      </c>
      <c r="U29" s="216"/>
    </row>
    <row r="30" spans="1:21" x14ac:dyDescent="0.2">
      <c r="A30" s="136" t="s">
        <v>216</v>
      </c>
      <c r="B30" s="86"/>
      <c r="C30" s="86" t="s">
        <v>259</v>
      </c>
      <c r="D30" s="86" t="s">
        <v>223</v>
      </c>
      <c r="E30" s="34" t="s">
        <v>260</v>
      </c>
      <c r="F30" s="42"/>
      <c r="G30" s="42"/>
      <c r="H30" s="42"/>
      <c r="I30" s="42"/>
      <c r="J30" s="42"/>
      <c r="K30" s="29"/>
      <c r="L30" s="46"/>
      <c r="M30" s="46"/>
      <c r="N30" s="46">
        <v>-0.1875</v>
      </c>
      <c r="O30" s="46">
        <v>-0.1875</v>
      </c>
      <c r="P30" s="46"/>
      <c r="Q30" s="46"/>
      <c r="R30" s="46"/>
      <c r="S30" s="47"/>
      <c r="T30" s="113">
        <f t="shared" si="1"/>
        <v>-0.375</v>
      </c>
      <c r="U30" s="216"/>
    </row>
    <row r="31" spans="1:21" x14ac:dyDescent="0.2">
      <c r="A31" s="136" t="s">
        <v>216</v>
      </c>
      <c r="B31" s="86"/>
      <c r="C31" s="86" t="s">
        <v>261</v>
      </c>
      <c r="D31" s="86" t="s">
        <v>223</v>
      </c>
      <c r="E31" s="34" t="s">
        <v>262</v>
      </c>
      <c r="F31" s="42"/>
      <c r="G31" s="42"/>
      <c r="H31" s="42"/>
      <c r="I31" s="42"/>
      <c r="J31" s="42"/>
      <c r="K31" s="29"/>
      <c r="L31" s="46"/>
      <c r="M31" s="46"/>
      <c r="N31" s="46">
        <v>-0.125</v>
      </c>
      <c r="O31" s="46">
        <v>-0.25</v>
      </c>
      <c r="P31" s="46"/>
      <c r="Q31" s="46"/>
      <c r="R31" s="46"/>
      <c r="S31" s="47"/>
      <c r="T31" s="113">
        <f t="shared" si="1"/>
        <v>-0.375</v>
      </c>
      <c r="U31" s="216"/>
    </row>
    <row r="32" spans="1:21" x14ac:dyDescent="0.2">
      <c r="A32" s="139" t="s">
        <v>216</v>
      </c>
      <c r="B32" s="140"/>
      <c r="C32" s="141" t="s">
        <v>263</v>
      </c>
      <c r="D32" s="141" t="s">
        <v>223</v>
      </c>
      <c r="E32" s="142" t="s">
        <v>264</v>
      </c>
      <c r="F32" s="138"/>
      <c r="G32" s="138"/>
      <c r="H32" s="138"/>
      <c r="I32" s="138"/>
      <c r="J32" s="138"/>
      <c r="K32" s="46"/>
      <c r="L32" s="46"/>
      <c r="M32" s="46"/>
      <c r="N32" s="46">
        <v>-0.45</v>
      </c>
      <c r="O32" s="46"/>
      <c r="P32" s="46"/>
      <c r="Q32" s="46"/>
      <c r="R32" s="46"/>
      <c r="S32" s="47"/>
      <c r="T32" s="113">
        <f t="shared" si="1"/>
        <v>-0.45</v>
      </c>
      <c r="U32" s="216"/>
    </row>
    <row r="33" spans="1:21" ht="13.5" thickBot="1" x14ac:dyDescent="0.25">
      <c r="A33" s="127" t="s">
        <v>42</v>
      </c>
      <c r="B33" s="37"/>
      <c r="C33" s="128"/>
      <c r="D33" s="37"/>
      <c r="E33" s="37"/>
      <c r="F33" s="44"/>
      <c r="G33" s="44"/>
      <c r="H33" s="44"/>
      <c r="I33" s="44"/>
      <c r="J33" s="44"/>
      <c r="K33" s="129">
        <f t="shared" ref="K33:S33" si="3">SUM(K20:K32)</f>
        <v>-1.2030000000000001</v>
      </c>
      <c r="L33" s="129">
        <f t="shared" si="3"/>
        <v>-3.0492939999999997</v>
      </c>
      <c r="M33" s="129">
        <f t="shared" si="3"/>
        <v>-3.5854499999999998</v>
      </c>
      <c r="N33" s="129">
        <f t="shared" si="3"/>
        <v>-3.1040000000000001</v>
      </c>
      <c r="O33" s="129">
        <f t="shared" si="3"/>
        <v>-2.1194999999999999</v>
      </c>
      <c r="P33" s="129">
        <f t="shared" si="3"/>
        <v>-0.42400000000000004</v>
      </c>
      <c r="Q33" s="129">
        <f t="shared" si="3"/>
        <v>0</v>
      </c>
      <c r="R33" s="129">
        <f t="shared" si="3"/>
        <v>0</v>
      </c>
      <c r="S33" s="130">
        <f t="shared" si="3"/>
        <v>0</v>
      </c>
      <c r="T33" s="131">
        <f t="shared" si="1"/>
        <v>-13.485244</v>
      </c>
      <c r="U33" s="216"/>
    </row>
    <row r="34" spans="1:21" ht="13.5" thickTop="1" x14ac:dyDescent="0.2">
      <c r="A34" s="112" t="s">
        <v>44</v>
      </c>
      <c r="B34" s="33"/>
      <c r="C34" s="33"/>
      <c r="D34" s="33"/>
      <c r="E34" s="34"/>
      <c r="F34" s="6"/>
      <c r="G34" s="6"/>
      <c r="H34" s="6"/>
      <c r="I34" s="6"/>
      <c r="J34" s="6"/>
      <c r="K34" s="29"/>
      <c r="L34" s="29"/>
      <c r="M34" s="29"/>
      <c r="N34" s="29"/>
      <c r="O34" s="29"/>
      <c r="P34" s="29"/>
      <c r="Q34" s="29"/>
      <c r="R34" s="29"/>
      <c r="S34" s="30"/>
      <c r="T34" s="113"/>
      <c r="U34" s="216"/>
    </row>
    <row r="35" spans="1:21" s="148" customFormat="1" x14ac:dyDescent="0.2">
      <c r="A35" s="143" t="s">
        <v>207</v>
      </c>
      <c r="B35" s="144" t="s">
        <v>265</v>
      </c>
      <c r="C35" s="144" t="s">
        <v>266</v>
      </c>
      <c r="D35" s="144" t="s">
        <v>210</v>
      </c>
      <c r="E35" s="145" t="s">
        <v>267</v>
      </c>
      <c r="F35" s="146"/>
      <c r="G35" s="146"/>
      <c r="H35" s="146"/>
      <c r="I35" s="146"/>
      <c r="J35" s="146"/>
      <c r="K35" s="121">
        <v>-4.7E-2</v>
      </c>
      <c r="L35" s="121"/>
      <c r="M35" s="121"/>
      <c r="N35" s="121"/>
      <c r="O35" s="121"/>
      <c r="P35" s="121"/>
      <c r="Q35" s="121"/>
      <c r="R35" s="121"/>
      <c r="S35" s="122"/>
      <c r="T35" s="147">
        <f t="shared" si="1"/>
        <v>-4.7E-2</v>
      </c>
      <c r="U35" s="217" t="s">
        <v>268</v>
      </c>
    </row>
    <row r="36" spans="1:21" s="148" customFormat="1" ht="25.5" x14ac:dyDescent="0.2">
      <c r="A36" s="132"/>
      <c r="B36" s="149" t="s">
        <v>269</v>
      </c>
      <c r="C36" s="149" t="s">
        <v>270</v>
      </c>
      <c r="D36" s="149" t="s">
        <v>223</v>
      </c>
      <c r="E36" s="142" t="s">
        <v>271</v>
      </c>
      <c r="F36" s="138"/>
      <c r="G36" s="138"/>
      <c r="H36" s="138"/>
      <c r="I36" s="138"/>
      <c r="J36" s="138"/>
      <c r="K36" s="46"/>
      <c r="L36" s="46">
        <f>-1.06815 -0.793248</f>
        <v>-1.8613979999999999</v>
      </c>
      <c r="M36" s="46">
        <f>-1.448037</f>
        <v>-1.448037</v>
      </c>
      <c r="N36" s="46">
        <v>-0.75</v>
      </c>
      <c r="O36" s="46">
        <v>-0.54049999999999998</v>
      </c>
      <c r="P36" s="46"/>
      <c r="Q36" s="46"/>
      <c r="R36" s="46"/>
      <c r="S36" s="47"/>
      <c r="T36" s="137">
        <f t="shared" si="1"/>
        <v>-4.5999349999999994</v>
      </c>
      <c r="U36" s="217" t="s">
        <v>272</v>
      </c>
    </row>
    <row r="37" spans="1:21" s="148" customFormat="1" ht="17.25" customHeight="1" x14ac:dyDescent="0.2">
      <c r="A37" s="150"/>
      <c r="B37" s="144" t="s">
        <v>273</v>
      </c>
      <c r="C37" s="144" t="s">
        <v>274</v>
      </c>
      <c r="D37" s="144" t="s">
        <v>223</v>
      </c>
      <c r="E37" s="145" t="s">
        <v>275</v>
      </c>
      <c r="F37" s="146"/>
      <c r="G37" s="146"/>
      <c r="H37" s="146"/>
      <c r="I37" s="146"/>
      <c r="J37" s="146"/>
      <c r="K37" s="121"/>
      <c r="L37" s="121">
        <v>-1.623705</v>
      </c>
      <c r="M37" s="121">
        <v>-0.77219700000000002</v>
      </c>
      <c r="N37" s="121">
        <f>-0.5-3-0.5-0.5</f>
        <v>-4.5</v>
      </c>
      <c r="O37" s="121">
        <v>-9.9039999999999999</v>
      </c>
      <c r="P37" s="121"/>
      <c r="Q37" s="121"/>
      <c r="R37" s="121"/>
      <c r="S37" s="122"/>
      <c r="T37" s="147">
        <f t="shared" si="1"/>
        <v>-16.799901999999999</v>
      </c>
      <c r="U37" s="217" t="s">
        <v>268</v>
      </c>
    </row>
    <row r="38" spans="1:21" s="148" customFormat="1" x14ac:dyDescent="0.2">
      <c r="A38" s="132"/>
      <c r="B38" s="149" t="s">
        <v>75</v>
      </c>
      <c r="C38" s="149" t="s">
        <v>276</v>
      </c>
      <c r="D38" s="149" t="s">
        <v>223</v>
      </c>
      <c r="E38" s="142" t="s">
        <v>277</v>
      </c>
      <c r="F38" s="138"/>
      <c r="G38" s="138"/>
      <c r="H38" s="138"/>
      <c r="I38" s="138"/>
      <c r="J38" s="138"/>
      <c r="K38" s="46"/>
      <c r="L38" s="46"/>
      <c r="M38" s="46"/>
      <c r="N38" s="46"/>
      <c r="O38" s="46">
        <v>-0.8</v>
      </c>
      <c r="P38" s="46"/>
      <c r="Q38" s="46"/>
      <c r="R38" s="46"/>
      <c r="S38" s="47"/>
      <c r="T38" s="137">
        <f t="shared" si="1"/>
        <v>-0.8</v>
      </c>
      <c r="U38" s="217" t="s">
        <v>268</v>
      </c>
    </row>
    <row r="39" spans="1:21" s="148" customFormat="1" x14ac:dyDescent="0.2">
      <c r="A39" s="132"/>
      <c r="B39" s="149" t="s">
        <v>79</v>
      </c>
      <c r="C39" s="149" t="s">
        <v>278</v>
      </c>
      <c r="D39" s="149" t="s">
        <v>223</v>
      </c>
      <c r="E39" s="142" t="s">
        <v>279</v>
      </c>
      <c r="F39" s="138"/>
      <c r="G39" s="138"/>
      <c r="H39" s="138"/>
      <c r="I39" s="138"/>
      <c r="J39" s="138"/>
      <c r="K39" s="46"/>
      <c r="L39" s="46"/>
      <c r="M39" s="46"/>
      <c r="N39" s="46"/>
      <c r="O39" s="46">
        <v>-1.5</v>
      </c>
      <c r="P39" s="46"/>
      <c r="Q39" s="46"/>
      <c r="R39" s="46"/>
      <c r="S39" s="47"/>
      <c r="T39" s="137">
        <f t="shared" si="1"/>
        <v>-1.5</v>
      </c>
      <c r="U39" s="217" t="s">
        <v>268</v>
      </c>
    </row>
    <row r="40" spans="1:21" x14ac:dyDescent="0.2">
      <c r="A40" s="126"/>
      <c r="B40" s="33"/>
      <c r="C40" s="33"/>
      <c r="D40" s="33"/>
      <c r="E40" s="34"/>
      <c r="F40" s="42"/>
      <c r="G40" s="42"/>
      <c r="H40" s="42"/>
      <c r="I40" s="42"/>
      <c r="J40" s="42"/>
      <c r="K40" s="46"/>
      <c r="L40" s="46"/>
      <c r="M40" s="46"/>
      <c r="N40" s="46"/>
      <c r="O40" s="46"/>
      <c r="P40" s="46"/>
      <c r="Q40" s="46"/>
      <c r="R40" s="46"/>
      <c r="S40" s="47"/>
      <c r="T40" s="137"/>
      <c r="U40" s="216"/>
    </row>
    <row r="41" spans="1:21" ht="13.5" thickBot="1" x14ac:dyDescent="0.25">
      <c r="A41" s="127" t="s">
        <v>82</v>
      </c>
      <c r="B41" s="37"/>
      <c r="C41" s="128"/>
      <c r="D41" s="37"/>
      <c r="E41" s="37"/>
      <c r="F41" s="44"/>
      <c r="G41" s="44"/>
      <c r="H41" s="44"/>
      <c r="I41" s="44"/>
      <c r="J41" s="44"/>
      <c r="K41" s="45">
        <f t="shared" ref="K41:S41" si="4">SUM(K35:K40)</f>
        <v>-4.7E-2</v>
      </c>
      <c r="L41" s="45">
        <f t="shared" si="4"/>
        <v>-3.4851029999999996</v>
      </c>
      <c r="M41" s="45">
        <f t="shared" si="4"/>
        <v>-2.220234</v>
      </c>
      <c r="N41" s="45">
        <f t="shared" si="4"/>
        <v>-5.25</v>
      </c>
      <c r="O41" s="45">
        <f t="shared" si="4"/>
        <v>-12.7445</v>
      </c>
      <c r="P41" s="45">
        <f t="shared" si="4"/>
        <v>0</v>
      </c>
      <c r="Q41" s="45">
        <f t="shared" si="4"/>
        <v>0</v>
      </c>
      <c r="R41" s="45">
        <f t="shared" si="4"/>
        <v>0</v>
      </c>
      <c r="S41" s="130">
        <f t="shared" si="4"/>
        <v>0</v>
      </c>
      <c r="T41" s="131">
        <f t="shared" si="1"/>
        <v>-23.746836999999999</v>
      </c>
      <c r="U41" s="216"/>
    </row>
    <row r="42" spans="1:21" ht="13.5" thickTop="1" x14ac:dyDescent="0.2">
      <c r="A42" s="151" t="s">
        <v>83</v>
      </c>
      <c r="B42" s="50"/>
      <c r="C42" s="152"/>
      <c r="D42" s="50"/>
      <c r="E42" s="153" t="s">
        <v>4</v>
      </c>
      <c r="F42" s="51"/>
      <c r="G42" s="51"/>
      <c r="H42" s="51"/>
      <c r="I42" s="51"/>
      <c r="J42" s="51"/>
      <c r="K42" s="52"/>
      <c r="L42" s="52"/>
      <c r="M42" s="52"/>
      <c r="N42" s="52"/>
      <c r="O42" s="52"/>
      <c r="P42" s="52"/>
      <c r="Q42" s="52"/>
      <c r="R42" s="52"/>
      <c r="S42" s="53"/>
      <c r="T42" s="154"/>
      <c r="U42" s="216"/>
    </row>
    <row r="43" spans="1:21" x14ac:dyDescent="0.2">
      <c r="A43" s="112" t="s">
        <v>85</v>
      </c>
      <c r="B43" s="33"/>
      <c r="C43" s="33"/>
      <c r="D43" s="33"/>
      <c r="E43" s="34"/>
      <c r="F43" s="6"/>
      <c r="G43" s="6"/>
      <c r="H43" s="6"/>
      <c r="I43" s="6"/>
      <c r="J43" s="6"/>
      <c r="K43" s="29"/>
      <c r="L43" s="29"/>
      <c r="M43" s="29"/>
      <c r="N43" s="29"/>
      <c r="O43" s="29"/>
      <c r="P43" s="29"/>
      <c r="Q43" s="29"/>
      <c r="R43" s="29"/>
      <c r="S43" s="30"/>
      <c r="T43" s="113"/>
      <c r="U43" s="216"/>
    </row>
    <row r="44" spans="1:21" x14ac:dyDescent="0.2">
      <c r="A44" s="126"/>
      <c r="B44" s="33" t="s">
        <v>88</v>
      </c>
      <c r="C44" s="33" t="s">
        <v>280</v>
      </c>
      <c r="D44" s="33" t="s">
        <v>223</v>
      </c>
      <c r="E44" s="34" t="s">
        <v>281</v>
      </c>
      <c r="F44" s="35">
        <v>1.25</v>
      </c>
      <c r="G44" s="35">
        <f>2.5*0.75</f>
        <v>1.875</v>
      </c>
      <c r="H44" s="35">
        <v>2.5</v>
      </c>
      <c r="I44" s="35">
        <v>2.5</v>
      </c>
      <c r="J44" s="35"/>
      <c r="K44" s="29"/>
      <c r="L44" s="29">
        <f t="shared" ref="L44:O45" si="5">IF(F44&gt;0,-F44*$L$2,"")</f>
        <v>-1</v>
      </c>
      <c r="M44" s="29">
        <f t="shared" si="5"/>
        <v>-1.5</v>
      </c>
      <c r="N44" s="29">
        <f t="shared" si="5"/>
        <v>-2</v>
      </c>
      <c r="O44" s="29">
        <f t="shared" si="5"/>
        <v>-2</v>
      </c>
      <c r="P44" s="29">
        <f t="shared" ref="P44:S45" si="6">IF($I44&gt;0,-$I44*$L$2,"")</f>
        <v>-2</v>
      </c>
      <c r="Q44" s="29">
        <f t="shared" si="6"/>
        <v>-2</v>
      </c>
      <c r="R44" s="29">
        <f t="shared" si="6"/>
        <v>-2</v>
      </c>
      <c r="S44" s="30">
        <f t="shared" si="6"/>
        <v>-2</v>
      </c>
      <c r="T44" s="113">
        <f t="shared" si="1"/>
        <v>-14.5</v>
      </c>
      <c r="U44" s="216"/>
    </row>
    <row r="45" spans="1:21" x14ac:dyDescent="0.2">
      <c r="A45" s="126"/>
      <c r="B45" s="33" t="s">
        <v>92</v>
      </c>
      <c r="C45" s="33" t="s">
        <v>282</v>
      </c>
      <c r="D45" s="33" t="s">
        <v>223</v>
      </c>
      <c r="E45" s="34" t="s">
        <v>283</v>
      </c>
      <c r="F45" s="35">
        <v>0.75</v>
      </c>
      <c r="G45" s="35">
        <f>1.5*0.75</f>
        <v>1.125</v>
      </c>
      <c r="H45" s="35">
        <v>1.5</v>
      </c>
      <c r="I45" s="35">
        <v>1.5</v>
      </c>
      <c r="J45" s="35"/>
      <c r="K45" s="29"/>
      <c r="L45" s="29">
        <f t="shared" si="5"/>
        <v>-0.60000000000000009</v>
      </c>
      <c r="M45" s="29">
        <f t="shared" si="5"/>
        <v>-0.9</v>
      </c>
      <c r="N45" s="29">
        <f t="shared" si="5"/>
        <v>-1.2000000000000002</v>
      </c>
      <c r="O45" s="29">
        <f t="shared" si="5"/>
        <v>-1.2000000000000002</v>
      </c>
      <c r="P45" s="29">
        <f t="shared" si="6"/>
        <v>-1.2000000000000002</v>
      </c>
      <c r="Q45" s="29">
        <f t="shared" si="6"/>
        <v>-1.2000000000000002</v>
      </c>
      <c r="R45" s="29">
        <f t="shared" si="6"/>
        <v>-1.2000000000000002</v>
      </c>
      <c r="S45" s="30">
        <f t="shared" si="6"/>
        <v>-1.2000000000000002</v>
      </c>
      <c r="T45" s="113">
        <f t="shared" si="1"/>
        <v>-8.7000000000000011</v>
      </c>
      <c r="U45" s="216"/>
    </row>
    <row r="46" spans="1:21" ht="13.5" thickBot="1" x14ac:dyDescent="0.25">
      <c r="A46" s="127" t="s">
        <v>94</v>
      </c>
      <c r="B46" s="37"/>
      <c r="C46" s="128"/>
      <c r="D46" s="37"/>
      <c r="E46" s="37"/>
      <c r="F46" s="55">
        <f t="shared" ref="F46:L46" si="7">SUM(F44:F45)</f>
        <v>2</v>
      </c>
      <c r="G46" s="55">
        <f t="shared" si="7"/>
        <v>3</v>
      </c>
      <c r="H46" s="55">
        <f t="shared" si="7"/>
        <v>4</v>
      </c>
      <c r="I46" s="55">
        <f t="shared" si="7"/>
        <v>4</v>
      </c>
      <c r="J46" s="55">
        <f t="shared" si="7"/>
        <v>0</v>
      </c>
      <c r="K46" s="45">
        <f t="shared" si="7"/>
        <v>0</v>
      </c>
      <c r="L46" s="45">
        <f t="shared" si="7"/>
        <v>-1.6</v>
      </c>
      <c r="M46" s="45">
        <f t="shared" ref="M46:S46" si="8">SUM(M44:M45)</f>
        <v>-2.4</v>
      </c>
      <c r="N46" s="45">
        <f t="shared" si="8"/>
        <v>-3.2</v>
      </c>
      <c r="O46" s="45">
        <f t="shared" si="8"/>
        <v>-3.2</v>
      </c>
      <c r="P46" s="45">
        <f t="shared" si="8"/>
        <v>-3.2</v>
      </c>
      <c r="Q46" s="45">
        <f t="shared" si="8"/>
        <v>-3.2</v>
      </c>
      <c r="R46" s="45">
        <f t="shared" si="8"/>
        <v>-3.2</v>
      </c>
      <c r="S46" s="41">
        <f t="shared" si="8"/>
        <v>-3.2</v>
      </c>
      <c r="T46" s="131">
        <f t="shared" si="1"/>
        <v>-23.2</v>
      </c>
      <c r="U46" s="216"/>
    </row>
    <row r="47" spans="1:21" ht="23.25" thickTop="1" x14ac:dyDescent="0.2">
      <c r="A47" s="112" t="s">
        <v>284</v>
      </c>
      <c r="B47" s="33"/>
      <c r="C47" s="33"/>
      <c r="D47" s="33"/>
      <c r="E47" s="34"/>
      <c r="F47" s="6"/>
      <c r="G47" s="6"/>
      <c r="H47" s="6"/>
      <c r="I47" s="6"/>
      <c r="J47" s="6"/>
      <c r="K47" s="29"/>
      <c r="L47" s="29"/>
      <c r="M47" s="29"/>
      <c r="N47" s="29"/>
      <c r="O47" s="29"/>
      <c r="P47" s="29"/>
      <c r="Q47" s="29"/>
      <c r="R47" s="29"/>
      <c r="S47" s="30"/>
      <c r="T47" s="113"/>
      <c r="U47" s="216" t="s">
        <v>285</v>
      </c>
    </row>
    <row r="48" spans="1:21" s="148" customFormat="1" x14ac:dyDescent="0.2">
      <c r="A48" s="155" t="s">
        <v>212</v>
      </c>
      <c r="B48" s="149" t="s">
        <v>102</v>
      </c>
      <c r="C48" s="149" t="s">
        <v>286</v>
      </c>
      <c r="D48" s="149" t="s">
        <v>223</v>
      </c>
      <c r="E48" s="142" t="s">
        <v>287</v>
      </c>
      <c r="F48" s="138"/>
      <c r="G48" s="138"/>
      <c r="H48" s="138"/>
      <c r="I48" s="138"/>
      <c r="J48" s="138"/>
      <c r="K48" s="46"/>
      <c r="L48" s="46">
        <v>-0.41299200000000003</v>
      </c>
      <c r="M48" s="46">
        <v>-1.03633</v>
      </c>
      <c r="N48" s="46">
        <v>-1.512</v>
      </c>
      <c r="O48" s="46">
        <v>-1.45</v>
      </c>
      <c r="P48" s="46">
        <v>-1.45</v>
      </c>
      <c r="Q48" s="46">
        <v>-0.4</v>
      </c>
      <c r="R48" s="46">
        <v>-0.4</v>
      </c>
      <c r="S48" s="47">
        <v>-0.4</v>
      </c>
      <c r="T48" s="137">
        <f t="shared" si="1"/>
        <v>-7.0613220000000014</v>
      </c>
      <c r="U48" s="217"/>
    </row>
    <row r="49" spans="1:21" s="148" customFormat="1" x14ac:dyDescent="0.2">
      <c r="A49" s="155" t="s">
        <v>212</v>
      </c>
      <c r="B49" s="149" t="s">
        <v>106</v>
      </c>
      <c r="C49" s="149" t="s">
        <v>288</v>
      </c>
      <c r="D49" s="149" t="s">
        <v>223</v>
      </c>
      <c r="E49" s="142" t="s">
        <v>289</v>
      </c>
      <c r="F49" s="138"/>
      <c r="G49" s="138"/>
      <c r="H49" s="138"/>
      <c r="I49" s="138"/>
      <c r="J49" s="138"/>
      <c r="K49" s="46"/>
      <c r="L49" s="46"/>
      <c r="M49" s="46"/>
      <c r="N49" s="46">
        <v>-0.63500000000000001</v>
      </c>
      <c r="O49" s="46">
        <f>-0.75-(4.1/3)</f>
        <v>-2.1166666666666663</v>
      </c>
      <c r="P49" s="46">
        <v>-4.0999999999999996</v>
      </c>
      <c r="Q49" s="46">
        <v>-4.0999999999999996</v>
      </c>
      <c r="R49" s="46">
        <v>-4.0999999999999996</v>
      </c>
      <c r="S49" s="47">
        <v>-4.0999999999999996</v>
      </c>
      <c r="T49" s="137">
        <f t="shared" si="1"/>
        <v>-19.151666666666664</v>
      </c>
      <c r="U49" s="217"/>
    </row>
    <row r="50" spans="1:21" x14ac:dyDescent="0.2">
      <c r="A50" s="156" t="s">
        <v>108</v>
      </c>
      <c r="B50" s="59"/>
      <c r="C50" s="157"/>
      <c r="D50" s="59"/>
      <c r="E50" s="59"/>
      <c r="F50" s="60"/>
      <c r="G50" s="60"/>
      <c r="H50" s="60"/>
      <c r="I50" s="60"/>
      <c r="J50" s="60"/>
      <c r="K50" s="61">
        <f t="shared" ref="K50:S50" si="9">SUM(K48:K49)</f>
        <v>0</v>
      </c>
      <c r="L50" s="61">
        <f>SUM(L48:L49)</f>
        <v>-0.41299200000000003</v>
      </c>
      <c r="M50" s="61">
        <f t="shared" si="9"/>
        <v>-1.03633</v>
      </c>
      <c r="N50" s="61">
        <f t="shared" si="9"/>
        <v>-2.1470000000000002</v>
      </c>
      <c r="O50" s="61">
        <f t="shared" si="9"/>
        <v>-3.5666666666666664</v>
      </c>
      <c r="P50" s="61">
        <f t="shared" si="9"/>
        <v>-5.55</v>
      </c>
      <c r="Q50" s="61">
        <f t="shared" si="9"/>
        <v>-4.5</v>
      </c>
      <c r="R50" s="61">
        <f t="shared" si="9"/>
        <v>-4.5</v>
      </c>
      <c r="S50" s="62">
        <f t="shared" si="9"/>
        <v>-4.5</v>
      </c>
      <c r="T50" s="158">
        <f t="shared" si="1"/>
        <v>-26.212988666666668</v>
      </c>
      <c r="U50" s="216"/>
    </row>
    <row r="51" spans="1:21" ht="13.5" thickBot="1" x14ac:dyDescent="0.25">
      <c r="A51" s="159" t="s">
        <v>109</v>
      </c>
      <c r="B51" s="160"/>
      <c r="C51" s="161"/>
      <c r="D51" s="160"/>
      <c r="E51" s="160"/>
      <c r="F51" s="162"/>
      <c r="G51" s="162"/>
      <c r="H51" s="162"/>
      <c r="I51" s="162"/>
      <c r="J51" s="162"/>
      <c r="K51" s="163">
        <f t="shared" ref="K51:S51" si="10">K18+K33+K41+K46+K50</f>
        <v>-2.4</v>
      </c>
      <c r="L51" s="163">
        <f t="shared" si="10"/>
        <v>-9.7473889999999983</v>
      </c>
      <c r="M51" s="163">
        <f t="shared" si="10"/>
        <v>-12.770014</v>
      </c>
      <c r="N51" s="163">
        <f t="shared" si="10"/>
        <v>-18.034333333333336</v>
      </c>
      <c r="O51" s="163">
        <f t="shared" si="10"/>
        <v>-26.568333333333335</v>
      </c>
      <c r="P51" s="163">
        <f t="shared" si="10"/>
        <v>-13.324999999999999</v>
      </c>
      <c r="Q51" s="163">
        <f t="shared" si="10"/>
        <v>-7.7</v>
      </c>
      <c r="R51" s="163">
        <f t="shared" si="10"/>
        <v>-7.7</v>
      </c>
      <c r="S51" s="164">
        <f t="shared" si="10"/>
        <v>-7.7</v>
      </c>
      <c r="T51" s="165">
        <f t="shared" si="1"/>
        <v>-105.94506966666668</v>
      </c>
      <c r="U51" s="216"/>
    </row>
    <row r="52" spans="1:21" x14ac:dyDescent="0.2">
      <c r="A52" s="166"/>
      <c r="B52" s="83"/>
      <c r="C52" s="84"/>
      <c r="D52" s="83"/>
      <c r="E52" s="83"/>
      <c r="F52" s="6"/>
      <c r="G52" s="6"/>
      <c r="H52" s="6"/>
      <c r="I52" s="6"/>
      <c r="J52" s="6"/>
      <c r="K52" s="167"/>
      <c r="L52" s="167"/>
      <c r="M52" s="167"/>
      <c r="N52" s="167"/>
      <c r="O52" s="167"/>
      <c r="P52" s="167"/>
      <c r="Q52" s="167"/>
      <c r="R52" s="167"/>
      <c r="S52" s="167"/>
      <c r="T52" s="168"/>
      <c r="U52" s="218"/>
    </row>
    <row r="53" spans="1:21" ht="13.5" thickBot="1" x14ac:dyDescent="0.25">
      <c r="A53" s="169"/>
      <c r="B53" s="2"/>
      <c r="C53" s="86"/>
      <c r="D53" s="2"/>
      <c r="E53" s="2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18"/>
    </row>
    <row r="54" spans="1:21" x14ac:dyDescent="0.2">
      <c r="A54" s="104" t="s">
        <v>290</v>
      </c>
      <c r="B54" s="12"/>
      <c r="C54" s="14"/>
      <c r="D54" s="12"/>
      <c r="E54" s="12"/>
      <c r="F54" s="12"/>
      <c r="G54" s="12"/>
      <c r="H54" s="12"/>
      <c r="I54" s="12"/>
      <c r="J54" s="12"/>
      <c r="K54" s="259"/>
      <c r="L54" s="259">
        <f t="shared" ref="L54:S54" si="11">L53-(L51*-1)</f>
        <v>-9.7473889999999983</v>
      </c>
      <c r="M54" s="259">
        <f t="shared" si="11"/>
        <v>-12.770014</v>
      </c>
      <c r="N54" s="259">
        <f t="shared" si="11"/>
        <v>-18.034333333333336</v>
      </c>
      <c r="O54" s="259">
        <f t="shared" si="11"/>
        <v>-26.568333333333335</v>
      </c>
      <c r="P54" s="259">
        <f t="shared" si="11"/>
        <v>-13.324999999999999</v>
      </c>
      <c r="Q54" s="259">
        <f t="shared" si="11"/>
        <v>-7.7</v>
      </c>
      <c r="R54" s="259">
        <f t="shared" si="11"/>
        <v>-7.7</v>
      </c>
      <c r="S54" s="259">
        <f t="shared" si="11"/>
        <v>-7.7</v>
      </c>
      <c r="T54" s="235"/>
      <c r="U54" s="216"/>
    </row>
    <row r="55" spans="1:21" ht="13.5" thickBot="1" x14ac:dyDescent="0.25">
      <c r="A55" s="109" t="s">
        <v>10</v>
      </c>
      <c r="B55" s="23"/>
      <c r="C55" s="25"/>
      <c r="D55" s="23"/>
      <c r="E55" s="110" t="s">
        <v>4</v>
      </c>
      <c r="F55" s="23"/>
      <c r="G55" s="23"/>
      <c r="H55" s="23"/>
      <c r="I55" s="23"/>
      <c r="J55" s="23"/>
      <c r="K55" s="25"/>
      <c r="L55" s="25"/>
      <c r="M55" s="25"/>
      <c r="N55" s="25"/>
      <c r="O55" s="25"/>
      <c r="P55" s="25"/>
      <c r="Q55" s="25"/>
      <c r="R55" s="25"/>
      <c r="S55" s="25"/>
      <c r="T55" s="111"/>
      <c r="U55" s="216"/>
    </row>
    <row r="56" spans="1:21" x14ac:dyDescent="0.2">
      <c r="A56" s="260" t="s">
        <v>6</v>
      </c>
      <c r="B56" s="74"/>
      <c r="C56" s="75"/>
      <c r="D56" s="74"/>
      <c r="E56" s="74"/>
      <c r="F56" s="74"/>
      <c r="G56" s="74"/>
      <c r="H56" s="74"/>
      <c r="I56" s="74"/>
      <c r="J56" s="74"/>
      <c r="K56" s="75">
        <v>2012</v>
      </c>
      <c r="L56" s="75">
        <v>2013</v>
      </c>
      <c r="M56" s="75">
        <v>2014</v>
      </c>
      <c r="N56" s="75">
        <v>2015</v>
      </c>
      <c r="O56" s="75">
        <v>2016</v>
      </c>
      <c r="P56" s="75">
        <v>2017</v>
      </c>
      <c r="Q56" s="75">
        <v>2018</v>
      </c>
      <c r="R56" s="75">
        <v>2019</v>
      </c>
      <c r="S56" s="75">
        <v>2020</v>
      </c>
      <c r="T56" s="236"/>
      <c r="U56" s="216"/>
    </row>
    <row r="57" spans="1:21" x14ac:dyDescent="0.2">
      <c r="A57" s="112" t="s">
        <v>12</v>
      </c>
      <c r="B57" s="4"/>
      <c r="C57" s="84"/>
      <c r="D57" s="4"/>
      <c r="E57" s="4"/>
      <c r="F57" s="4"/>
      <c r="G57" s="4"/>
      <c r="H57" s="4"/>
      <c r="I57" s="4"/>
      <c r="J57" s="4"/>
      <c r="K57" s="29"/>
      <c r="L57" s="29"/>
      <c r="M57" s="29"/>
      <c r="N57" s="29"/>
      <c r="O57" s="29"/>
      <c r="P57" s="29"/>
      <c r="Q57" s="29"/>
      <c r="R57" s="29"/>
      <c r="S57" s="29"/>
      <c r="T57" s="113"/>
      <c r="U57" s="216"/>
    </row>
    <row r="58" spans="1:21" x14ac:dyDescent="0.2">
      <c r="A58" s="126"/>
      <c r="B58" s="32" t="s">
        <v>113</v>
      </c>
      <c r="C58" s="57" t="s">
        <v>291</v>
      </c>
      <c r="D58" s="57" t="s">
        <v>223</v>
      </c>
      <c r="E58" s="34" t="s">
        <v>292</v>
      </c>
      <c r="F58" s="170"/>
      <c r="G58" s="170">
        <v>25</v>
      </c>
      <c r="H58" s="170">
        <v>51</v>
      </c>
      <c r="I58" s="170">
        <v>27</v>
      </c>
      <c r="J58" s="170">
        <v>10</v>
      </c>
      <c r="K58" s="29"/>
      <c r="L58" s="171" t="str">
        <f>IF(F58&gt;0,-F58*$L$3,"")</f>
        <v/>
      </c>
      <c r="M58" s="171">
        <f>IF(G58&gt;0,-G58*$L$3,"")</f>
        <v>-15.446814250000001</v>
      </c>
      <c r="N58" s="172">
        <f>IF(H58&gt;0,-H58*$L$3,"")</f>
        <v>-31.511501070000005</v>
      </c>
      <c r="O58" s="172">
        <f t="shared" ref="O58:P61" si="12">IF(I58&gt;0,-I58*$L$3,"")</f>
        <v>-16.682559390000002</v>
      </c>
      <c r="P58" s="172">
        <f t="shared" si="12"/>
        <v>-6.1787257000000011</v>
      </c>
      <c r="Q58" s="2"/>
      <c r="R58" s="2"/>
      <c r="S58" s="29"/>
      <c r="T58" s="113">
        <f t="shared" si="1"/>
        <v>-69.819600410000007</v>
      </c>
      <c r="U58" s="216"/>
    </row>
    <row r="59" spans="1:21" x14ac:dyDescent="0.2">
      <c r="A59" s="126"/>
      <c r="B59" s="32" t="s">
        <v>117</v>
      </c>
      <c r="C59" s="57" t="s">
        <v>293</v>
      </c>
      <c r="D59" s="57" t="s">
        <v>223</v>
      </c>
      <c r="E59" s="34" t="s">
        <v>294</v>
      </c>
      <c r="F59" s="170">
        <v>0.5</v>
      </c>
      <c r="G59" s="170"/>
      <c r="H59" s="170">
        <v>1</v>
      </c>
      <c r="I59" s="170"/>
      <c r="J59" s="173"/>
      <c r="K59" s="29"/>
      <c r="L59" s="171">
        <f t="shared" ref="L59:N62" si="13">IF(F59&gt;0,-F59*$L$3,"")</f>
        <v>-0.30893628500000003</v>
      </c>
      <c r="M59" s="171" t="str">
        <f t="shared" si="13"/>
        <v/>
      </c>
      <c r="N59" s="171">
        <f t="shared" si="13"/>
        <v>-0.61787257000000007</v>
      </c>
      <c r="O59" s="171" t="str">
        <f t="shared" si="12"/>
        <v/>
      </c>
      <c r="P59" s="171" t="str">
        <f t="shared" si="12"/>
        <v/>
      </c>
      <c r="Q59" s="2"/>
      <c r="R59" s="2"/>
      <c r="S59" s="29"/>
      <c r="T59" s="113">
        <f t="shared" si="1"/>
        <v>-0.9268088550000001</v>
      </c>
      <c r="U59" s="216"/>
    </row>
    <row r="60" spans="1:21" x14ac:dyDescent="0.2">
      <c r="A60" s="126"/>
      <c r="B60" s="32" t="s">
        <v>121</v>
      </c>
      <c r="C60" s="57" t="s">
        <v>295</v>
      </c>
      <c r="D60" s="57" t="s">
        <v>223</v>
      </c>
      <c r="E60" s="34" t="s">
        <v>296</v>
      </c>
      <c r="F60" s="170">
        <v>1.5</v>
      </c>
      <c r="G60" s="170">
        <v>1</v>
      </c>
      <c r="H60" s="170"/>
      <c r="I60" s="170"/>
      <c r="J60" s="170"/>
      <c r="K60" s="29"/>
      <c r="L60" s="171">
        <f t="shared" si="13"/>
        <v>-0.9268088550000001</v>
      </c>
      <c r="M60" s="171">
        <f t="shared" si="13"/>
        <v>-0.61787257000000007</v>
      </c>
      <c r="N60" s="171" t="str">
        <f t="shared" si="13"/>
        <v/>
      </c>
      <c r="O60" s="171" t="str">
        <f t="shared" si="12"/>
        <v/>
      </c>
      <c r="P60" s="171" t="str">
        <f t="shared" si="12"/>
        <v/>
      </c>
      <c r="Q60" s="2"/>
      <c r="R60" s="2"/>
      <c r="S60" s="29"/>
      <c r="T60" s="113">
        <f t="shared" si="1"/>
        <v>-1.5446814250000003</v>
      </c>
      <c r="U60" s="216"/>
    </row>
    <row r="61" spans="1:21" x14ac:dyDescent="0.2">
      <c r="A61" s="126"/>
      <c r="B61" s="32" t="s">
        <v>125</v>
      </c>
      <c r="C61" s="57" t="s">
        <v>297</v>
      </c>
      <c r="D61" s="57" t="s">
        <v>223</v>
      </c>
      <c r="E61" s="34" t="s">
        <v>298</v>
      </c>
      <c r="F61" s="170"/>
      <c r="G61" s="170"/>
      <c r="H61" s="170"/>
      <c r="I61" s="170">
        <v>8</v>
      </c>
      <c r="J61" s="170"/>
      <c r="K61" s="29"/>
      <c r="L61" s="171" t="str">
        <f t="shared" si="13"/>
        <v/>
      </c>
      <c r="M61" s="171" t="str">
        <f t="shared" si="13"/>
        <v/>
      </c>
      <c r="N61" s="171" t="str">
        <f t="shared" si="13"/>
        <v/>
      </c>
      <c r="O61" s="171">
        <f t="shared" si="12"/>
        <v>-4.9429805600000005</v>
      </c>
      <c r="P61" s="171" t="str">
        <f t="shared" si="12"/>
        <v/>
      </c>
      <c r="Q61" s="2"/>
      <c r="R61" s="2"/>
      <c r="S61" s="29"/>
      <c r="T61" s="113">
        <f t="shared" si="1"/>
        <v>-4.9429805600000005</v>
      </c>
      <c r="U61" s="216"/>
    </row>
    <row r="62" spans="1:21" x14ac:dyDescent="0.2">
      <c r="A62" s="126"/>
      <c r="B62" s="32"/>
      <c r="C62" s="57"/>
      <c r="D62" s="57"/>
      <c r="E62" s="34"/>
      <c r="F62" s="35"/>
      <c r="G62" s="35"/>
      <c r="H62" s="35"/>
      <c r="I62" s="35"/>
      <c r="J62" s="35"/>
      <c r="K62" s="29"/>
      <c r="L62" s="29" t="str">
        <f t="shared" si="13"/>
        <v/>
      </c>
      <c r="M62" s="29" t="str">
        <f t="shared" si="13"/>
        <v/>
      </c>
      <c r="N62" s="29" t="str">
        <f t="shared" si="13"/>
        <v/>
      </c>
      <c r="O62" s="29" t="str">
        <f t="shared" ref="O62" si="14">IF(K62&gt;0,-K62*$L$3,"")</f>
        <v/>
      </c>
      <c r="P62" s="2"/>
      <c r="Q62" s="2"/>
      <c r="R62" s="2"/>
      <c r="S62" s="29"/>
      <c r="T62" s="113"/>
      <c r="U62" s="216"/>
    </row>
    <row r="63" spans="1:21" ht="13.5" thickBot="1" x14ac:dyDescent="0.25">
      <c r="A63" s="127" t="s">
        <v>30</v>
      </c>
      <c r="B63" s="37"/>
      <c r="C63" s="128"/>
      <c r="D63" s="37"/>
      <c r="E63" s="37"/>
      <c r="F63" s="55">
        <f t="shared" ref="F63:S63" si="15">SUM(F58:F62)</f>
        <v>2</v>
      </c>
      <c r="G63" s="55">
        <f t="shared" si="15"/>
        <v>26</v>
      </c>
      <c r="H63" s="55">
        <f t="shared" si="15"/>
        <v>52</v>
      </c>
      <c r="I63" s="55">
        <f t="shared" si="15"/>
        <v>35</v>
      </c>
      <c r="J63" s="55">
        <f t="shared" si="15"/>
        <v>10</v>
      </c>
      <c r="K63" s="45">
        <f t="shared" si="15"/>
        <v>0</v>
      </c>
      <c r="L63" s="45">
        <f t="shared" si="15"/>
        <v>-1.2357451400000001</v>
      </c>
      <c r="M63" s="45">
        <f t="shared" si="15"/>
        <v>-16.064686820000002</v>
      </c>
      <c r="N63" s="45">
        <f t="shared" si="15"/>
        <v>-32.129373640000004</v>
      </c>
      <c r="O63" s="45">
        <f t="shared" si="15"/>
        <v>-21.625539950000004</v>
      </c>
      <c r="P63" s="45">
        <f t="shared" si="15"/>
        <v>-6.1787257000000011</v>
      </c>
      <c r="Q63" s="45">
        <f t="shared" si="15"/>
        <v>0</v>
      </c>
      <c r="R63" s="45">
        <f t="shared" si="15"/>
        <v>0</v>
      </c>
      <c r="S63" s="45">
        <f t="shared" si="15"/>
        <v>0</v>
      </c>
      <c r="T63" s="131">
        <f t="shared" si="1"/>
        <v>-77.234071250000014</v>
      </c>
      <c r="U63" s="216"/>
    </row>
    <row r="64" spans="1:21" ht="13.5" thickTop="1" x14ac:dyDescent="0.2">
      <c r="A64" s="151" t="s">
        <v>83</v>
      </c>
      <c r="B64" s="50"/>
      <c r="C64" s="152"/>
      <c r="D64" s="50"/>
      <c r="E64" s="153" t="s">
        <v>4</v>
      </c>
      <c r="F64" s="50"/>
      <c r="G64" s="50"/>
      <c r="H64" s="50"/>
      <c r="I64" s="50"/>
      <c r="J64" s="50"/>
      <c r="K64" s="52"/>
      <c r="L64" s="52"/>
      <c r="M64" s="52"/>
      <c r="N64" s="52"/>
      <c r="O64" s="52"/>
      <c r="P64" s="52"/>
      <c r="Q64" s="52"/>
      <c r="R64" s="52"/>
      <c r="S64" s="52"/>
      <c r="T64" s="154">
        <f t="shared" si="1"/>
        <v>0</v>
      </c>
      <c r="U64" s="216"/>
    </row>
    <row r="65" spans="1:21" x14ac:dyDescent="0.2">
      <c r="A65" s="112" t="s">
        <v>85</v>
      </c>
      <c r="B65" s="4"/>
      <c r="C65" s="84"/>
      <c r="D65" s="4"/>
      <c r="E65" s="4"/>
      <c r="F65" s="4"/>
      <c r="G65" s="4"/>
      <c r="H65" s="4"/>
      <c r="I65" s="4"/>
      <c r="J65" s="4"/>
      <c r="K65" s="29"/>
      <c r="L65" s="29"/>
      <c r="M65" s="2"/>
      <c r="N65" s="2"/>
      <c r="O65" s="2"/>
      <c r="P65" s="2"/>
      <c r="Q65" s="2"/>
      <c r="R65" s="2"/>
      <c r="S65" s="29"/>
      <c r="T65" s="113"/>
      <c r="U65" s="216"/>
    </row>
    <row r="66" spans="1:21" x14ac:dyDescent="0.2">
      <c r="A66" s="126"/>
      <c r="B66" s="57" t="s">
        <v>130</v>
      </c>
      <c r="C66" s="57" t="s">
        <v>299</v>
      </c>
      <c r="D66" s="57" t="s">
        <v>223</v>
      </c>
      <c r="E66" s="34" t="s">
        <v>300</v>
      </c>
      <c r="F66" s="35"/>
      <c r="G66" s="35">
        <v>40</v>
      </c>
      <c r="H66" s="35">
        <v>40</v>
      </c>
      <c r="I66" s="35">
        <v>40</v>
      </c>
      <c r="J66" s="35">
        <v>40</v>
      </c>
      <c r="K66" s="29"/>
      <c r="L66" s="29" t="str">
        <f t="shared" ref="L66" si="16">IF(F66&gt;0,-F66*$L$2,"")</f>
        <v/>
      </c>
      <c r="M66" s="29">
        <f>IF(G66&gt;0,-G66*$L$3,"")</f>
        <v>-24.714902800000004</v>
      </c>
      <c r="N66" s="29">
        <f>IF(H66&gt;0,-H66*$L$3,"")</f>
        <v>-24.714902800000004</v>
      </c>
      <c r="O66" s="29">
        <f>IF(I66&gt;0,-I66*$L$3,"")</f>
        <v>-24.714902800000004</v>
      </c>
      <c r="P66" s="29">
        <f>IF(J66&gt;0,-J66*$L$3,"")</f>
        <v>-24.714902800000004</v>
      </c>
      <c r="Q66" s="29">
        <v>-23.064</v>
      </c>
      <c r="R66" s="29">
        <v>-23.064</v>
      </c>
      <c r="S66" s="29">
        <v>-23.064</v>
      </c>
      <c r="T66" s="113">
        <f t="shared" ref="T66" si="17">SUM(K66:S66)</f>
        <v>-168.0516112</v>
      </c>
      <c r="U66" s="216"/>
    </row>
    <row r="67" spans="1:21" ht="13.5" thickBot="1" x14ac:dyDescent="0.25">
      <c r="A67" s="127" t="s">
        <v>132</v>
      </c>
      <c r="B67" s="37"/>
      <c r="C67" s="128"/>
      <c r="D67" s="37"/>
      <c r="E67" s="37"/>
      <c r="F67" s="37"/>
      <c r="G67" s="37"/>
      <c r="H67" s="37"/>
      <c r="I67" s="37"/>
      <c r="J67" s="37"/>
      <c r="K67" s="45">
        <f t="shared" ref="K67:S67" si="18">SUM(K66:K66)</f>
        <v>0</v>
      </c>
      <c r="L67" s="45">
        <f t="shared" si="18"/>
        <v>0</v>
      </c>
      <c r="M67" s="45">
        <f t="shared" si="18"/>
        <v>-24.714902800000004</v>
      </c>
      <c r="N67" s="45">
        <f t="shared" si="18"/>
        <v>-24.714902800000004</v>
      </c>
      <c r="O67" s="45">
        <f t="shared" si="18"/>
        <v>-24.714902800000004</v>
      </c>
      <c r="P67" s="45">
        <f t="shared" si="18"/>
        <v>-24.714902800000004</v>
      </c>
      <c r="Q67" s="45">
        <f t="shared" si="18"/>
        <v>-23.064</v>
      </c>
      <c r="R67" s="45">
        <f t="shared" si="18"/>
        <v>-23.064</v>
      </c>
      <c r="S67" s="45">
        <f t="shared" si="18"/>
        <v>-23.064</v>
      </c>
      <c r="T67" s="131">
        <f t="shared" si="1"/>
        <v>-168.0516112</v>
      </c>
      <c r="U67" s="216"/>
    </row>
    <row r="68" spans="1:21" ht="13.5" thickTop="1" x14ac:dyDescent="0.2">
      <c r="A68" s="112" t="s">
        <v>96</v>
      </c>
      <c r="B68" s="27"/>
      <c r="C68" s="27"/>
      <c r="D68" s="27"/>
      <c r="E68" s="4"/>
      <c r="F68" s="4"/>
      <c r="G68" s="4"/>
      <c r="H68" s="4"/>
      <c r="I68" s="4"/>
      <c r="J68" s="4"/>
      <c r="K68" s="29"/>
      <c r="L68" s="29"/>
      <c r="M68" s="2"/>
      <c r="N68" s="2"/>
      <c r="O68" s="2"/>
      <c r="P68" s="2"/>
      <c r="Q68" s="2"/>
      <c r="R68" s="2"/>
      <c r="S68" s="29"/>
      <c r="T68" s="113"/>
      <c r="U68" s="216"/>
    </row>
    <row r="69" spans="1:21" x14ac:dyDescent="0.2">
      <c r="A69" s="126"/>
      <c r="B69" s="57" t="s">
        <v>136</v>
      </c>
      <c r="C69" s="57" t="s">
        <v>301</v>
      </c>
      <c r="D69" s="57" t="s">
        <v>223</v>
      </c>
      <c r="E69" s="34" t="s">
        <v>302</v>
      </c>
      <c r="F69" s="32"/>
      <c r="G69" s="32"/>
      <c r="H69" s="32"/>
      <c r="I69" s="32"/>
      <c r="J69" s="32"/>
      <c r="K69" s="29"/>
      <c r="L69" s="29"/>
      <c r="M69" s="29">
        <v>1</v>
      </c>
      <c r="N69" s="29">
        <v>1</v>
      </c>
      <c r="O69" s="29">
        <v>1</v>
      </c>
      <c r="P69" s="29">
        <v>1</v>
      </c>
      <c r="Q69" s="29">
        <v>1</v>
      </c>
      <c r="R69" s="29">
        <v>1</v>
      </c>
      <c r="S69" s="29">
        <v>1</v>
      </c>
      <c r="T69" s="113">
        <f t="shared" si="1"/>
        <v>7</v>
      </c>
      <c r="U69" s="216"/>
    </row>
    <row r="70" spans="1:21" x14ac:dyDescent="0.2">
      <c r="A70" s="156" t="s">
        <v>108</v>
      </c>
      <c r="B70" s="59"/>
      <c r="C70" s="157"/>
      <c r="D70" s="59"/>
      <c r="E70" s="59"/>
      <c r="F70" s="59"/>
      <c r="G70" s="59"/>
      <c r="H70" s="59"/>
      <c r="I70" s="59"/>
      <c r="J70" s="59"/>
      <c r="K70" s="61">
        <f t="shared" ref="K70:S70" si="19">SUM(K69:K69)</f>
        <v>0</v>
      </c>
      <c r="L70" s="61">
        <f t="shared" si="19"/>
        <v>0</v>
      </c>
      <c r="M70" s="61">
        <f t="shared" si="19"/>
        <v>1</v>
      </c>
      <c r="N70" s="61">
        <f t="shared" si="19"/>
        <v>1</v>
      </c>
      <c r="O70" s="61">
        <f t="shared" si="19"/>
        <v>1</v>
      </c>
      <c r="P70" s="61">
        <f t="shared" si="19"/>
        <v>1</v>
      </c>
      <c r="Q70" s="61">
        <f t="shared" si="19"/>
        <v>1</v>
      </c>
      <c r="R70" s="61">
        <f t="shared" si="19"/>
        <v>1</v>
      </c>
      <c r="S70" s="61">
        <f t="shared" si="19"/>
        <v>1</v>
      </c>
      <c r="T70" s="158">
        <f t="shared" si="1"/>
        <v>7</v>
      </c>
      <c r="U70" s="216"/>
    </row>
    <row r="71" spans="1:21" ht="13.5" thickBot="1" x14ac:dyDescent="0.25">
      <c r="A71" s="261" t="s">
        <v>303</v>
      </c>
      <c r="B71" s="64"/>
      <c r="C71" s="175"/>
      <c r="D71" s="64"/>
      <c r="E71" s="64"/>
      <c r="F71" s="64"/>
      <c r="G71" s="64"/>
      <c r="H71" s="64"/>
      <c r="I71" s="64"/>
      <c r="J71" s="64"/>
      <c r="K71" s="79">
        <f>K63+K67+K70</f>
        <v>0</v>
      </c>
      <c r="L71" s="79">
        <f>L63+L67+L70</f>
        <v>-1.2357451400000001</v>
      </c>
      <c r="M71" s="79">
        <f t="shared" ref="M71:S71" si="20">M63+M67+M70</f>
        <v>-39.77958962000001</v>
      </c>
      <c r="N71" s="79">
        <f t="shared" si="20"/>
        <v>-55.844276440000009</v>
      </c>
      <c r="O71" s="79">
        <f t="shared" si="20"/>
        <v>-45.340442750000008</v>
      </c>
      <c r="P71" s="79">
        <f t="shared" si="20"/>
        <v>-29.893628500000005</v>
      </c>
      <c r="Q71" s="79">
        <f t="shared" si="20"/>
        <v>-22.064</v>
      </c>
      <c r="R71" s="79">
        <f t="shared" si="20"/>
        <v>-22.064</v>
      </c>
      <c r="S71" s="79">
        <f t="shared" si="20"/>
        <v>-22.064</v>
      </c>
      <c r="T71" s="237">
        <f t="shared" si="1"/>
        <v>-238.28568245000002</v>
      </c>
      <c r="U71" s="216"/>
    </row>
    <row r="72" spans="1:21" ht="13.5" thickTop="1" x14ac:dyDescent="0.2">
      <c r="A72" s="107" t="s">
        <v>139</v>
      </c>
      <c r="B72" s="17"/>
      <c r="C72" s="20"/>
      <c r="D72" s="17"/>
      <c r="E72" s="17"/>
      <c r="F72" s="17"/>
      <c r="G72" s="17"/>
      <c r="H72" s="17"/>
      <c r="I72" s="17"/>
      <c r="J72" s="17"/>
      <c r="K72" s="81"/>
      <c r="L72" s="81"/>
      <c r="M72" s="81"/>
      <c r="N72" s="81"/>
      <c r="O72" s="81"/>
      <c r="P72" s="81"/>
      <c r="Q72" s="81"/>
      <c r="R72" s="81"/>
      <c r="S72" s="82"/>
      <c r="T72" s="238"/>
      <c r="U72" s="216"/>
    </row>
    <row r="73" spans="1:21" ht="13.5" thickBot="1" x14ac:dyDescent="0.25">
      <c r="A73" s="109" t="s">
        <v>10</v>
      </c>
      <c r="B73" s="23"/>
      <c r="C73" s="25"/>
      <c r="D73" s="23"/>
      <c r="E73" s="23"/>
      <c r="F73" s="23"/>
      <c r="G73" s="23"/>
      <c r="H73" s="23"/>
      <c r="I73" s="23"/>
      <c r="J73" s="23"/>
      <c r="K73" s="25"/>
      <c r="L73" s="25"/>
      <c r="M73" s="25"/>
      <c r="N73" s="25"/>
      <c r="O73" s="25"/>
      <c r="P73" s="25"/>
      <c r="Q73" s="25"/>
      <c r="R73" s="25"/>
      <c r="S73" s="25"/>
      <c r="T73" s="111"/>
      <c r="U73" s="216"/>
    </row>
    <row r="74" spans="1:21" x14ac:dyDescent="0.2">
      <c r="A74" s="260" t="s">
        <v>6</v>
      </c>
      <c r="B74" s="74"/>
      <c r="C74" s="75"/>
      <c r="D74" s="74"/>
      <c r="E74" s="74"/>
      <c r="F74" s="74"/>
      <c r="G74" s="74"/>
      <c r="H74" s="74"/>
      <c r="I74" s="74"/>
      <c r="J74" s="74"/>
      <c r="K74" s="75">
        <v>2012</v>
      </c>
      <c r="L74" s="75">
        <v>2013</v>
      </c>
      <c r="M74" s="75">
        <v>2014</v>
      </c>
      <c r="N74" s="75">
        <v>2015</v>
      </c>
      <c r="O74" s="75">
        <v>2016</v>
      </c>
      <c r="P74" s="75">
        <v>2017</v>
      </c>
      <c r="Q74" s="75">
        <v>2018</v>
      </c>
      <c r="R74" s="75">
        <v>2019</v>
      </c>
      <c r="S74" s="75">
        <v>2020</v>
      </c>
      <c r="T74" s="236"/>
      <c r="U74" s="216"/>
    </row>
    <row r="75" spans="1:21" x14ac:dyDescent="0.2">
      <c r="A75" s="112" t="s">
        <v>44</v>
      </c>
      <c r="B75" s="2"/>
      <c r="C75" s="86"/>
      <c r="D75" s="2"/>
      <c r="E75" s="83"/>
      <c r="F75" s="4"/>
      <c r="G75" s="4"/>
      <c r="H75" s="4"/>
      <c r="I75" s="4"/>
      <c r="J75" s="4"/>
      <c r="K75" s="84"/>
      <c r="L75" s="84"/>
      <c r="M75" s="84"/>
      <c r="N75" s="84"/>
      <c r="O75" s="84"/>
      <c r="P75" s="84"/>
      <c r="Q75" s="84"/>
      <c r="R75" s="84"/>
      <c r="S75" s="176"/>
      <c r="T75" s="96"/>
      <c r="U75" s="216"/>
    </row>
    <row r="76" spans="1:21" x14ac:dyDescent="0.2">
      <c r="A76" s="126"/>
      <c r="B76" s="86" t="s">
        <v>142</v>
      </c>
      <c r="C76" s="86" t="s">
        <v>304</v>
      </c>
      <c r="D76" s="86" t="s">
        <v>223</v>
      </c>
      <c r="E76" s="34" t="s">
        <v>305</v>
      </c>
      <c r="F76" s="32"/>
      <c r="G76" s="32"/>
      <c r="H76" s="32"/>
      <c r="I76" s="32"/>
      <c r="J76" s="32"/>
      <c r="K76" s="29"/>
      <c r="L76" s="29"/>
      <c r="M76" s="29"/>
      <c r="N76" s="29">
        <v>-1.5</v>
      </c>
      <c r="O76" s="29">
        <v>-7.5</v>
      </c>
      <c r="P76" s="29"/>
      <c r="Q76" s="29"/>
      <c r="R76" s="29"/>
      <c r="S76" s="29"/>
      <c r="T76" s="113">
        <f t="shared" si="1"/>
        <v>-9</v>
      </c>
      <c r="U76" s="216"/>
    </row>
    <row r="77" spans="1:21" ht="13.5" thickBot="1" x14ac:dyDescent="0.25">
      <c r="A77" s="261" t="s">
        <v>144</v>
      </c>
      <c r="B77" s="64"/>
      <c r="C77" s="175"/>
      <c r="D77" s="64"/>
      <c r="E77" s="65"/>
      <c r="F77" s="64"/>
      <c r="G77" s="64"/>
      <c r="H77" s="64"/>
      <c r="I77" s="64"/>
      <c r="J77" s="64"/>
      <c r="K77" s="79">
        <f t="shared" ref="K77:S77" si="21">SUM(K76:K76)</f>
        <v>0</v>
      </c>
      <c r="L77" s="79">
        <f t="shared" si="21"/>
        <v>0</v>
      </c>
      <c r="M77" s="79">
        <f t="shared" si="21"/>
        <v>0</v>
      </c>
      <c r="N77" s="79">
        <f t="shared" si="21"/>
        <v>-1.5</v>
      </c>
      <c r="O77" s="79">
        <f t="shared" si="21"/>
        <v>-7.5</v>
      </c>
      <c r="P77" s="79">
        <f t="shared" si="21"/>
        <v>0</v>
      </c>
      <c r="Q77" s="79">
        <f t="shared" si="21"/>
        <v>0</v>
      </c>
      <c r="R77" s="79">
        <f t="shared" si="21"/>
        <v>0</v>
      </c>
      <c r="S77" s="234">
        <f t="shared" si="21"/>
        <v>0</v>
      </c>
      <c r="T77" s="237">
        <f t="shared" si="1"/>
        <v>-9</v>
      </c>
      <c r="U77" s="216"/>
    </row>
    <row r="78" spans="1:21" ht="13.5" thickTop="1" x14ac:dyDescent="0.2">
      <c r="A78" s="107" t="s">
        <v>306</v>
      </c>
      <c r="B78" s="17"/>
      <c r="C78" s="20"/>
      <c r="D78" s="17"/>
      <c r="E78" s="93"/>
      <c r="F78" s="17"/>
      <c r="G78" s="17"/>
      <c r="H78" s="17"/>
      <c r="I78" s="17"/>
      <c r="J78" s="17"/>
      <c r="K78" s="81"/>
      <c r="L78" s="81"/>
      <c r="M78" s="81"/>
      <c r="N78" s="81"/>
      <c r="O78" s="81"/>
      <c r="P78" s="81"/>
      <c r="Q78" s="81"/>
      <c r="R78" s="81"/>
      <c r="S78" s="82"/>
      <c r="T78" s="238"/>
      <c r="U78" s="216"/>
    </row>
    <row r="79" spans="1:21" ht="13.5" thickBot="1" x14ac:dyDescent="0.25">
      <c r="A79" s="109" t="s">
        <v>10</v>
      </c>
      <c r="B79" s="23"/>
      <c r="C79" s="25"/>
      <c r="D79" s="23"/>
      <c r="E79" s="94"/>
      <c r="F79" s="23"/>
      <c r="G79" s="23"/>
      <c r="H79" s="23"/>
      <c r="I79" s="23"/>
      <c r="J79" s="23"/>
      <c r="K79" s="25"/>
      <c r="L79" s="25"/>
      <c r="M79" s="25"/>
      <c r="N79" s="25"/>
      <c r="O79" s="25"/>
      <c r="P79" s="25"/>
      <c r="Q79" s="25"/>
      <c r="R79" s="25"/>
      <c r="S79" s="25"/>
      <c r="T79" s="111"/>
      <c r="U79" s="216"/>
    </row>
    <row r="80" spans="1:21" x14ac:dyDescent="0.2">
      <c r="A80" s="260" t="s">
        <v>6</v>
      </c>
      <c r="B80" s="74"/>
      <c r="C80" s="75"/>
      <c r="D80" s="74"/>
      <c r="E80" s="95"/>
      <c r="F80" s="74"/>
      <c r="G80" s="74"/>
      <c r="H80" s="74"/>
      <c r="I80" s="74"/>
      <c r="J80" s="74"/>
      <c r="K80" s="75"/>
      <c r="L80" s="75">
        <v>2013</v>
      </c>
      <c r="M80" s="75">
        <v>2014</v>
      </c>
      <c r="N80" s="75">
        <v>2015</v>
      </c>
      <c r="O80" s="75">
        <v>2016</v>
      </c>
      <c r="P80" s="75">
        <v>2017</v>
      </c>
      <c r="Q80" s="75">
        <v>2018</v>
      </c>
      <c r="R80" s="75">
        <v>2019</v>
      </c>
      <c r="S80" s="75">
        <v>2020</v>
      </c>
      <c r="T80" s="236"/>
      <c r="U80" s="216"/>
    </row>
    <row r="81" spans="1:21" x14ac:dyDescent="0.2">
      <c r="A81" s="112" t="s">
        <v>44</v>
      </c>
      <c r="B81" s="4"/>
      <c r="C81" s="84"/>
      <c r="D81" s="4"/>
      <c r="E81" s="83"/>
      <c r="F81" s="4"/>
      <c r="G81" s="4"/>
      <c r="H81" s="4"/>
      <c r="I81" s="4"/>
      <c r="J81" s="4"/>
      <c r="K81" s="84"/>
      <c r="L81" s="84"/>
      <c r="M81" s="84"/>
      <c r="N81" s="84"/>
      <c r="O81" s="84"/>
      <c r="P81" s="84"/>
      <c r="Q81" s="84"/>
      <c r="R81" s="84"/>
      <c r="S81" s="176"/>
      <c r="T81" s="113"/>
      <c r="U81" s="216"/>
    </row>
    <row r="82" spans="1:21" x14ac:dyDescent="0.2">
      <c r="A82" s="126"/>
      <c r="B82" s="86" t="s">
        <v>147</v>
      </c>
      <c r="C82" s="86" t="s">
        <v>307</v>
      </c>
      <c r="D82" s="86" t="s">
        <v>223</v>
      </c>
      <c r="E82" s="34" t="s">
        <v>308</v>
      </c>
      <c r="F82" s="32"/>
      <c r="G82" s="32"/>
      <c r="H82" s="32"/>
      <c r="I82" s="32"/>
      <c r="J82" s="32"/>
      <c r="K82" s="29"/>
      <c r="L82" s="29"/>
      <c r="M82" s="29"/>
      <c r="N82" s="29">
        <v>-2.25</v>
      </c>
      <c r="O82" s="29">
        <v>-2.25</v>
      </c>
      <c r="P82" s="29"/>
      <c r="Q82" s="29"/>
      <c r="R82" s="29"/>
      <c r="S82" s="29"/>
      <c r="T82" s="113">
        <f t="shared" ref="T82:T89" si="22">SUM(K82:S82)</f>
        <v>-4.5</v>
      </c>
      <c r="U82" s="216"/>
    </row>
    <row r="83" spans="1:21" ht="13.5" thickBot="1" x14ac:dyDescent="0.25">
      <c r="A83" s="261" t="s">
        <v>309</v>
      </c>
      <c r="B83" s="64"/>
      <c r="C83" s="175"/>
      <c r="D83" s="64"/>
      <c r="E83" s="65"/>
      <c r="F83" s="64"/>
      <c r="G83" s="64"/>
      <c r="H83" s="64"/>
      <c r="I83" s="64"/>
      <c r="J83" s="64"/>
      <c r="K83" s="79">
        <f t="shared" ref="K83:S83" si="23">SUM(K82:K82)</f>
        <v>0</v>
      </c>
      <c r="L83" s="79">
        <f t="shared" si="23"/>
        <v>0</v>
      </c>
      <c r="M83" s="79">
        <f t="shared" si="23"/>
        <v>0</v>
      </c>
      <c r="N83" s="79">
        <f t="shared" si="23"/>
        <v>-2.25</v>
      </c>
      <c r="O83" s="79">
        <f t="shared" si="23"/>
        <v>-2.25</v>
      </c>
      <c r="P83" s="79">
        <f t="shared" si="23"/>
        <v>0</v>
      </c>
      <c r="Q83" s="79">
        <f t="shared" si="23"/>
        <v>0</v>
      </c>
      <c r="R83" s="79">
        <f t="shared" si="23"/>
        <v>0</v>
      </c>
      <c r="S83" s="234">
        <f t="shared" si="23"/>
        <v>0</v>
      </c>
      <c r="T83" s="237">
        <f t="shared" si="22"/>
        <v>-4.5</v>
      </c>
      <c r="U83" s="216"/>
    </row>
    <row r="84" spans="1:21" ht="13.5" thickTop="1" x14ac:dyDescent="0.2">
      <c r="A84" s="107" t="s">
        <v>310</v>
      </c>
      <c r="B84" s="17"/>
      <c r="C84" s="20"/>
      <c r="D84" s="17"/>
      <c r="E84" s="93"/>
      <c r="F84" s="17"/>
      <c r="G84" s="17"/>
      <c r="H84" s="17"/>
      <c r="I84" s="17"/>
      <c r="J84" s="17"/>
      <c r="K84" s="20"/>
      <c r="L84" s="20"/>
      <c r="M84" s="20"/>
      <c r="N84" s="20"/>
      <c r="O84" s="20"/>
      <c r="P84" s="20"/>
      <c r="Q84" s="20"/>
      <c r="R84" s="20"/>
      <c r="S84" s="20"/>
      <c r="T84" s="108"/>
      <c r="U84" s="216"/>
    </row>
    <row r="85" spans="1:21" ht="13.5" thickBot="1" x14ac:dyDescent="0.25">
      <c r="A85" s="109" t="s">
        <v>10</v>
      </c>
      <c r="B85" s="23"/>
      <c r="C85" s="25"/>
      <c r="D85" s="23"/>
      <c r="E85" s="94"/>
      <c r="F85" s="23"/>
      <c r="G85" s="23"/>
      <c r="H85" s="23"/>
      <c r="I85" s="23"/>
      <c r="J85" s="23"/>
      <c r="K85" s="25"/>
      <c r="L85" s="25"/>
      <c r="M85" s="25"/>
      <c r="N85" s="25"/>
      <c r="O85" s="25"/>
      <c r="P85" s="25"/>
      <c r="Q85" s="25"/>
      <c r="R85" s="25"/>
      <c r="S85" s="25"/>
      <c r="T85" s="111"/>
      <c r="U85" s="216"/>
    </row>
    <row r="86" spans="1:21" x14ac:dyDescent="0.2">
      <c r="A86" s="260" t="s">
        <v>6</v>
      </c>
      <c r="B86" s="74"/>
      <c r="C86" s="75"/>
      <c r="D86" s="74"/>
      <c r="E86" s="95"/>
      <c r="F86" s="74"/>
      <c r="G86" s="74"/>
      <c r="H86" s="74"/>
      <c r="I86" s="74"/>
      <c r="J86" s="74"/>
      <c r="K86" s="75">
        <v>2012</v>
      </c>
      <c r="L86" s="75">
        <v>2013</v>
      </c>
      <c r="M86" s="75">
        <v>2014</v>
      </c>
      <c r="N86" s="75">
        <v>2015</v>
      </c>
      <c r="O86" s="75">
        <v>2016</v>
      </c>
      <c r="P86" s="75">
        <v>2017</v>
      </c>
      <c r="Q86" s="75">
        <v>2018</v>
      </c>
      <c r="R86" s="75">
        <v>2019</v>
      </c>
      <c r="S86" s="75">
        <v>2020</v>
      </c>
      <c r="T86" s="236"/>
      <c r="U86" s="216"/>
    </row>
    <row r="87" spans="1:21" x14ac:dyDescent="0.2">
      <c r="A87" s="112" t="s">
        <v>44</v>
      </c>
      <c r="B87" s="4"/>
      <c r="C87" s="84"/>
      <c r="D87" s="4"/>
      <c r="E87" s="83"/>
      <c r="F87" s="4"/>
      <c r="G87" s="4"/>
      <c r="H87" s="4"/>
      <c r="I87" s="4"/>
      <c r="J87" s="4"/>
      <c r="K87" s="84"/>
      <c r="L87" s="84"/>
      <c r="M87" s="84"/>
      <c r="N87" s="84"/>
      <c r="O87" s="84"/>
      <c r="P87" s="84"/>
      <c r="Q87" s="84"/>
      <c r="R87" s="84"/>
      <c r="S87" s="84"/>
      <c r="T87" s="96"/>
      <c r="U87" s="216"/>
    </row>
    <row r="88" spans="1:21" x14ac:dyDescent="0.2">
      <c r="A88" s="126"/>
      <c r="B88" s="32" t="s">
        <v>153</v>
      </c>
      <c r="C88" s="57" t="s">
        <v>291</v>
      </c>
      <c r="D88" s="57" t="s">
        <v>223</v>
      </c>
      <c r="E88" s="142" t="s">
        <v>311</v>
      </c>
      <c r="F88" s="32"/>
      <c r="G88" s="32"/>
      <c r="H88" s="32"/>
      <c r="I88" s="32"/>
      <c r="J88" s="32"/>
      <c r="K88" s="29"/>
      <c r="L88" s="29"/>
      <c r="M88" s="29"/>
      <c r="N88" s="29"/>
      <c r="O88" s="29">
        <v>-0.8</v>
      </c>
      <c r="P88" s="29"/>
      <c r="Q88" s="29"/>
      <c r="R88" s="29"/>
      <c r="S88" s="29"/>
      <c r="T88" s="113">
        <f t="shared" si="22"/>
        <v>-0.8</v>
      </c>
      <c r="U88" s="216"/>
    </row>
    <row r="89" spans="1:21" ht="13.5" thickBot="1" x14ac:dyDescent="0.25">
      <c r="A89" s="159" t="s">
        <v>312</v>
      </c>
      <c r="B89" s="257"/>
      <c r="C89" s="161"/>
      <c r="D89" s="257"/>
      <c r="E89" s="160"/>
      <c r="F89" s="257"/>
      <c r="G89" s="257"/>
      <c r="H89" s="257"/>
      <c r="I89" s="257"/>
      <c r="J89" s="257"/>
      <c r="K89" s="163">
        <f t="shared" ref="K89:S89" si="24">SUM(K88:K88)</f>
        <v>0</v>
      </c>
      <c r="L89" s="163">
        <f t="shared" si="24"/>
        <v>0</v>
      </c>
      <c r="M89" s="163">
        <f t="shared" si="24"/>
        <v>0</v>
      </c>
      <c r="N89" s="163">
        <f t="shared" si="24"/>
        <v>0</v>
      </c>
      <c r="O89" s="163">
        <f t="shared" si="24"/>
        <v>-0.8</v>
      </c>
      <c r="P89" s="163">
        <f t="shared" si="24"/>
        <v>0</v>
      </c>
      <c r="Q89" s="163">
        <f t="shared" si="24"/>
        <v>0</v>
      </c>
      <c r="R89" s="163">
        <f t="shared" si="24"/>
        <v>0</v>
      </c>
      <c r="S89" s="258">
        <f t="shared" si="24"/>
        <v>0</v>
      </c>
      <c r="T89" s="165">
        <f t="shared" si="22"/>
        <v>-0.8</v>
      </c>
      <c r="U89" s="216"/>
    </row>
    <row r="90" spans="1:21" ht="13.5" thickBot="1" x14ac:dyDescent="0.25">
      <c r="C90" s="178"/>
      <c r="U90" s="218"/>
    </row>
    <row r="91" spans="1:21" x14ac:dyDescent="0.2">
      <c r="A91" s="244" t="s">
        <v>156</v>
      </c>
      <c r="B91" s="245"/>
      <c r="C91" s="246"/>
      <c r="D91" s="245"/>
      <c r="E91" s="247"/>
      <c r="F91" s="245"/>
      <c r="G91" s="245"/>
      <c r="H91" s="245"/>
      <c r="I91" s="245"/>
      <c r="J91" s="245"/>
      <c r="K91" s="248"/>
      <c r="L91" s="248"/>
      <c r="M91" s="248"/>
      <c r="N91" s="248"/>
      <c r="O91" s="248"/>
      <c r="P91" s="248"/>
      <c r="Q91" s="248"/>
      <c r="R91" s="248"/>
      <c r="S91" s="248"/>
      <c r="T91" s="240"/>
      <c r="U91" s="219"/>
    </row>
    <row r="92" spans="1:21" ht="13.5" thickBot="1" x14ac:dyDescent="0.25">
      <c r="A92" s="249" t="s">
        <v>10</v>
      </c>
      <c r="B92" s="23"/>
      <c r="C92" s="25"/>
      <c r="D92" s="23"/>
      <c r="E92" s="110" t="s">
        <v>4</v>
      </c>
      <c r="F92" s="23"/>
      <c r="G92" s="23"/>
      <c r="H92" s="23"/>
      <c r="I92" s="23"/>
      <c r="J92" s="23"/>
      <c r="K92" s="25"/>
      <c r="L92" s="25"/>
      <c r="M92" s="25"/>
      <c r="N92" s="25"/>
      <c r="O92" s="25"/>
      <c r="P92" s="25"/>
      <c r="Q92" s="25"/>
      <c r="R92" s="25"/>
      <c r="S92" s="25"/>
      <c r="T92" s="111"/>
      <c r="U92" s="220"/>
    </row>
    <row r="93" spans="1:21" x14ac:dyDescent="0.2">
      <c r="A93" s="250" t="s">
        <v>313</v>
      </c>
      <c r="B93" s="179"/>
      <c r="C93" s="180"/>
      <c r="D93" s="74"/>
      <c r="E93" s="95"/>
      <c r="F93" s="74"/>
      <c r="G93" s="74"/>
      <c r="H93" s="74"/>
      <c r="I93" s="74"/>
      <c r="J93" s="74"/>
      <c r="K93" s="75">
        <v>2012</v>
      </c>
      <c r="L93" s="75">
        <v>2013</v>
      </c>
      <c r="M93" s="75">
        <v>2014</v>
      </c>
      <c r="N93" s="75">
        <v>2015</v>
      </c>
      <c r="O93" s="75">
        <v>2016</v>
      </c>
      <c r="P93" s="75">
        <v>2017</v>
      </c>
      <c r="Q93" s="75">
        <v>2018</v>
      </c>
      <c r="R93" s="75">
        <v>2019</v>
      </c>
      <c r="S93" s="75">
        <v>2020</v>
      </c>
      <c r="T93" s="236"/>
      <c r="U93" s="221"/>
    </row>
    <row r="94" spans="1:21" s="148" customFormat="1" ht="25.5" x14ac:dyDescent="0.2">
      <c r="A94" s="155"/>
      <c r="B94" s="181" t="s">
        <v>314</v>
      </c>
      <c r="C94" s="182" t="s">
        <v>315</v>
      </c>
      <c r="D94" s="182" t="s">
        <v>316</v>
      </c>
      <c r="E94" s="142" t="s">
        <v>317</v>
      </c>
      <c r="F94" s="181"/>
      <c r="G94" s="181"/>
      <c r="H94" s="181"/>
      <c r="I94" s="181"/>
      <c r="J94" s="181"/>
      <c r="K94" s="183">
        <v>-0.2</v>
      </c>
      <c r="L94" s="183">
        <v>-0.7</v>
      </c>
      <c r="M94" s="184"/>
      <c r="N94" s="184"/>
      <c r="O94" s="184"/>
      <c r="P94" s="184"/>
      <c r="Q94" s="184"/>
      <c r="R94" s="184"/>
      <c r="S94" s="183"/>
      <c r="T94" s="137">
        <f t="shared" ref="T94:T117" si="25">SUM(K94:S94)</f>
        <v>-0.89999999999999991</v>
      </c>
      <c r="U94" s="222" t="s">
        <v>318</v>
      </c>
    </row>
    <row r="95" spans="1:21" s="148" customFormat="1" x14ac:dyDescent="0.2">
      <c r="A95" s="155" t="s">
        <v>212</v>
      </c>
      <c r="B95" s="149" t="s">
        <v>319</v>
      </c>
      <c r="C95" s="149" t="s">
        <v>320</v>
      </c>
      <c r="D95" s="149" t="s">
        <v>316</v>
      </c>
      <c r="E95" s="142" t="s">
        <v>321</v>
      </c>
      <c r="F95" s="181"/>
      <c r="G95" s="181"/>
      <c r="H95" s="181"/>
      <c r="I95" s="181"/>
      <c r="J95" s="181"/>
      <c r="K95" s="183"/>
      <c r="L95" s="183">
        <v>-0.25</v>
      </c>
      <c r="M95" s="183">
        <v>-0.25</v>
      </c>
      <c r="N95" s="183">
        <v>-0.25</v>
      </c>
      <c r="O95" s="183">
        <v>-0.25</v>
      </c>
      <c r="P95" s="185">
        <v>-0.05</v>
      </c>
      <c r="Q95" s="184"/>
      <c r="R95" s="184"/>
      <c r="S95" s="183"/>
      <c r="T95" s="137">
        <f t="shared" si="25"/>
        <v>-1.05</v>
      </c>
      <c r="U95" s="222" t="s">
        <v>318</v>
      </c>
    </row>
    <row r="96" spans="1:21" s="148" customFormat="1" x14ac:dyDescent="0.2">
      <c r="A96" s="155"/>
      <c r="B96" s="149" t="s">
        <v>322</v>
      </c>
      <c r="C96" s="149" t="s">
        <v>323</v>
      </c>
      <c r="D96" s="149" t="s">
        <v>316</v>
      </c>
      <c r="E96" s="142" t="s">
        <v>324</v>
      </c>
      <c r="F96" s="181"/>
      <c r="G96" s="181"/>
      <c r="H96" s="181"/>
      <c r="I96" s="181"/>
      <c r="J96" s="181"/>
      <c r="K96" s="183"/>
      <c r="L96" s="183">
        <v>-0.111</v>
      </c>
      <c r="M96" s="184">
        <v>-0.11</v>
      </c>
      <c r="N96" s="184">
        <v>-0.4</v>
      </c>
      <c r="O96" s="184">
        <v>-0.2</v>
      </c>
      <c r="P96" s="184"/>
      <c r="Q96" s="184"/>
      <c r="R96" s="184"/>
      <c r="S96" s="183"/>
      <c r="T96" s="137">
        <f t="shared" si="25"/>
        <v>-0.82099999999999995</v>
      </c>
      <c r="U96" s="222" t="s">
        <v>325</v>
      </c>
    </row>
    <row r="97" spans="1:21" s="148" customFormat="1" x14ac:dyDescent="0.2">
      <c r="A97" s="155"/>
      <c r="B97" s="149"/>
      <c r="C97" s="149" t="s">
        <v>326</v>
      </c>
      <c r="D97" s="149" t="s">
        <v>316</v>
      </c>
      <c r="E97" s="142" t="s">
        <v>327</v>
      </c>
      <c r="F97" s="181"/>
      <c r="G97" s="181"/>
      <c r="H97" s="181"/>
      <c r="I97" s="181"/>
      <c r="J97" s="181"/>
      <c r="K97" s="183"/>
      <c r="L97" s="183">
        <v>-0.22</v>
      </c>
      <c r="M97" s="184"/>
      <c r="N97" s="184"/>
      <c r="O97" s="184"/>
      <c r="P97" s="184"/>
      <c r="Q97" s="184"/>
      <c r="R97" s="184"/>
      <c r="S97" s="183"/>
      <c r="T97" s="137"/>
      <c r="U97" s="223" t="s">
        <v>328</v>
      </c>
    </row>
    <row r="98" spans="1:21" s="148" customFormat="1" x14ac:dyDescent="0.2">
      <c r="A98" s="155"/>
      <c r="B98" s="149" t="s">
        <v>329</v>
      </c>
      <c r="C98" s="149" t="s">
        <v>326</v>
      </c>
      <c r="D98" s="149" t="s">
        <v>316</v>
      </c>
      <c r="E98" s="142" t="s">
        <v>327</v>
      </c>
      <c r="F98" s="124"/>
      <c r="G98" s="125"/>
      <c r="H98" s="125"/>
      <c r="I98" s="125"/>
      <c r="J98" s="125"/>
      <c r="K98" s="46"/>
      <c r="L98" s="46">
        <v>-0.45</v>
      </c>
      <c r="M98" s="46">
        <v>-0.4</v>
      </c>
      <c r="N98" s="46">
        <v>-0.4</v>
      </c>
      <c r="O98" s="46"/>
      <c r="P98" s="46"/>
      <c r="Q98" s="46"/>
      <c r="R98" s="46"/>
      <c r="S98" s="46"/>
      <c r="T98" s="137">
        <f t="shared" si="25"/>
        <v>-1.25</v>
      </c>
      <c r="U98" s="222" t="s">
        <v>325</v>
      </c>
    </row>
    <row r="99" spans="1:21" s="186" customFormat="1" x14ac:dyDescent="0.2">
      <c r="A99" s="155" t="s">
        <v>216</v>
      </c>
      <c r="B99" s="149"/>
      <c r="C99" s="149" t="s">
        <v>330</v>
      </c>
      <c r="D99" s="149" t="s">
        <v>316</v>
      </c>
      <c r="E99" s="142" t="s">
        <v>331</v>
      </c>
      <c r="F99" s="181"/>
      <c r="G99" s="181"/>
      <c r="H99" s="181"/>
      <c r="I99" s="181"/>
      <c r="J99" s="181"/>
      <c r="K99" s="183"/>
      <c r="L99" s="183"/>
      <c r="M99" s="184"/>
      <c r="N99" s="185">
        <f>-0.12+0.02</f>
        <v>-9.9999999999999992E-2</v>
      </c>
      <c r="O99" s="185">
        <f>-0.12+0.02</f>
        <v>-9.9999999999999992E-2</v>
      </c>
      <c r="P99" s="185">
        <v>-0.05</v>
      </c>
      <c r="Q99" s="184"/>
      <c r="R99" s="184"/>
      <c r="S99" s="183"/>
      <c r="T99" s="137">
        <f>SUM(K99:S99)</f>
        <v>-0.25</v>
      </c>
      <c r="U99" s="222" t="s">
        <v>325</v>
      </c>
    </row>
    <row r="100" spans="1:21" x14ac:dyDescent="0.2">
      <c r="A100" s="155" t="s">
        <v>216</v>
      </c>
      <c r="B100" s="251"/>
      <c r="C100" s="149" t="s">
        <v>332</v>
      </c>
      <c r="D100" s="149" t="s">
        <v>316</v>
      </c>
      <c r="E100" s="252" t="s">
        <v>333</v>
      </c>
      <c r="F100" s="251"/>
      <c r="G100" s="251"/>
      <c r="H100" s="251"/>
      <c r="I100" s="251"/>
      <c r="J100" s="251"/>
      <c r="K100" s="251"/>
      <c r="L100" s="183">
        <v>-0.125</v>
      </c>
      <c r="M100" s="184">
        <v>-0.25</v>
      </c>
      <c r="N100" s="184">
        <v>-0.125</v>
      </c>
      <c r="O100" s="184">
        <v>-0.125</v>
      </c>
      <c r="P100" s="251"/>
      <c r="Q100" s="251"/>
      <c r="R100" s="251"/>
      <c r="S100" s="239"/>
      <c r="T100" s="137">
        <f>SUM(K100:S100)</f>
        <v>-0.625</v>
      </c>
      <c r="U100" s="222" t="s">
        <v>318</v>
      </c>
    </row>
    <row r="101" spans="1:21" s="148" customFormat="1" x14ac:dyDescent="0.2">
      <c r="A101" s="253"/>
      <c r="B101" s="187"/>
      <c r="C101" s="187"/>
      <c r="D101" s="187" t="s">
        <v>316</v>
      </c>
      <c r="E101" s="188" t="s">
        <v>334</v>
      </c>
      <c r="F101" s="189"/>
      <c r="G101" s="189"/>
      <c r="H101" s="189"/>
      <c r="I101" s="189"/>
      <c r="J101" s="189"/>
      <c r="K101" s="190">
        <f>SUM(K94:K99)</f>
        <v>-0.2</v>
      </c>
      <c r="L101" s="190">
        <f>SUM(L94:L100)</f>
        <v>-1.8559999999999999</v>
      </c>
      <c r="M101" s="191">
        <f>SUM(M94:M100)</f>
        <v>-1.01</v>
      </c>
      <c r="N101" s="191">
        <f>SUM(N94:N100)</f>
        <v>-1.2750000000000001</v>
      </c>
      <c r="O101" s="191">
        <f>SUM(O94:O100)</f>
        <v>-0.67500000000000004</v>
      </c>
      <c r="P101" s="191">
        <f>SUM(P94:P99)</f>
        <v>-0.1</v>
      </c>
      <c r="Q101" s="191">
        <f>SUM(Q94:Q99)</f>
        <v>0</v>
      </c>
      <c r="R101" s="191">
        <f>SUM(R94:R99)</f>
        <v>0</v>
      </c>
      <c r="S101" s="190">
        <f>SUM(S94:S99)</f>
        <v>0</v>
      </c>
      <c r="T101" s="241">
        <f>SUM(K101:S101)</f>
        <v>-5.1159999999999997</v>
      </c>
      <c r="U101" s="224"/>
    </row>
    <row r="102" spans="1:21" s="148" customFormat="1" x14ac:dyDescent="0.2">
      <c r="A102" s="155"/>
      <c r="B102" s="149" t="s">
        <v>314</v>
      </c>
      <c r="C102" s="149" t="s">
        <v>335</v>
      </c>
      <c r="D102" s="149" t="s">
        <v>336</v>
      </c>
      <c r="E102" s="142" t="s">
        <v>337</v>
      </c>
      <c r="F102" s="181"/>
      <c r="G102" s="181"/>
      <c r="H102" s="181"/>
      <c r="I102" s="181"/>
      <c r="J102" s="181"/>
      <c r="K102" s="46">
        <v>-0.18</v>
      </c>
      <c r="L102" s="46">
        <v>-0.21</v>
      </c>
      <c r="M102" s="46"/>
      <c r="N102" s="46"/>
      <c r="O102" s="46"/>
      <c r="P102" s="46"/>
      <c r="Q102" s="46"/>
      <c r="R102" s="46"/>
      <c r="S102" s="46"/>
      <c r="T102" s="137">
        <f t="shared" si="25"/>
        <v>-0.39</v>
      </c>
      <c r="U102" s="223" t="s">
        <v>328</v>
      </c>
    </row>
    <row r="103" spans="1:21" s="148" customFormat="1" x14ac:dyDescent="0.2">
      <c r="A103" s="155"/>
      <c r="B103" s="149"/>
      <c r="C103" s="149" t="s">
        <v>338</v>
      </c>
      <c r="D103" s="149" t="s">
        <v>336</v>
      </c>
      <c r="E103" s="142" t="s">
        <v>339</v>
      </c>
      <c r="F103" s="181"/>
      <c r="G103" s="181"/>
      <c r="H103" s="181"/>
      <c r="I103" s="181"/>
      <c r="J103" s="181"/>
      <c r="K103" s="46"/>
      <c r="L103" s="46">
        <v>-0.33</v>
      </c>
      <c r="M103" s="46">
        <v>-0.33</v>
      </c>
      <c r="N103" s="46">
        <v>-0.25</v>
      </c>
      <c r="O103" s="46">
        <v>-0.1</v>
      </c>
      <c r="P103" s="192">
        <f>+O103/4</f>
        <v>-2.5000000000000001E-2</v>
      </c>
      <c r="Q103" s="46"/>
      <c r="R103" s="46"/>
      <c r="S103" s="46"/>
      <c r="T103" s="137">
        <f t="shared" ref="T103" si="26">SUM(K103:S103)</f>
        <v>-1.0349999999999999</v>
      </c>
      <c r="U103" s="223" t="s">
        <v>328</v>
      </c>
    </row>
    <row r="104" spans="1:21" s="148" customFormat="1" x14ac:dyDescent="0.2">
      <c r="A104" s="155"/>
      <c r="B104" s="149" t="s">
        <v>77</v>
      </c>
      <c r="C104" s="149" t="s">
        <v>340</v>
      </c>
      <c r="D104" s="149" t="s">
        <v>336</v>
      </c>
      <c r="E104" s="142" t="s">
        <v>341</v>
      </c>
      <c r="F104" s="181"/>
      <c r="G104" s="181"/>
      <c r="H104" s="181"/>
      <c r="I104" s="181"/>
      <c r="J104" s="181"/>
      <c r="K104" s="46"/>
      <c r="L104" s="46"/>
      <c r="M104" s="46">
        <v>-0.12</v>
      </c>
      <c r="N104" s="46"/>
      <c r="O104" s="46"/>
      <c r="P104" s="46"/>
      <c r="Q104" s="46"/>
      <c r="R104" s="46"/>
      <c r="S104" s="46"/>
      <c r="T104" s="137">
        <f t="shared" si="25"/>
        <v>-0.12</v>
      </c>
      <c r="U104" s="223" t="s">
        <v>328</v>
      </c>
    </row>
    <row r="105" spans="1:21" s="148" customFormat="1" x14ac:dyDescent="0.2">
      <c r="A105" s="155"/>
      <c r="B105" s="149"/>
      <c r="C105" s="149" t="s">
        <v>342</v>
      </c>
      <c r="D105" s="149" t="s">
        <v>336</v>
      </c>
      <c r="E105" s="142" t="s">
        <v>343</v>
      </c>
      <c r="F105" s="181"/>
      <c r="G105" s="181"/>
      <c r="H105" s="181"/>
      <c r="I105" s="181"/>
      <c r="J105" s="181"/>
      <c r="K105" s="46"/>
      <c r="L105" s="46">
        <v>-0.18</v>
      </c>
      <c r="M105" s="46"/>
      <c r="N105" s="46"/>
      <c r="O105" s="46"/>
      <c r="P105" s="46"/>
      <c r="Q105" s="46"/>
      <c r="R105" s="46"/>
      <c r="S105" s="46"/>
      <c r="T105" s="137">
        <f t="shared" si="25"/>
        <v>-0.18</v>
      </c>
      <c r="U105" s="223" t="s">
        <v>328</v>
      </c>
    </row>
    <row r="106" spans="1:21" s="148" customFormat="1" x14ac:dyDescent="0.2">
      <c r="A106" s="155"/>
      <c r="B106" s="149"/>
      <c r="C106" s="149" t="s">
        <v>344</v>
      </c>
      <c r="D106" s="149" t="s">
        <v>336</v>
      </c>
      <c r="E106" s="142" t="s">
        <v>345</v>
      </c>
      <c r="F106" s="181"/>
      <c r="G106" s="181"/>
      <c r="H106" s="181"/>
      <c r="I106" s="181"/>
      <c r="J106" s="181"/>
      <c r="K106" s="46"/>
      <c r="L106" s="46">
        <v>-0.3</v>
      </c>
      <c r="M106" s="46">
        <v>-0.25</v>
      </c>
      <c r="N106" s="46">
        <v>-0.158</v>
      </c>
      <c r="O106" s="46"/>
      <c r="P106" s="46"/>
      <c r="Q106" s="46"/>
      <c r="R106" s="46"/>
      <c r="S106" s="46"/>
      <c r="T106" s="137"/>
      <c r="U106" s="223" t="s">
        <v>328</v>
      </c>
    </row>
    <row r="107" spans="1:21" s="148" customFormat="1" x14ac:dyDescent="0.2">
      <c r="A107" s="155"/>
      <c r="B107" s="149"/>
      <c r="C107" s="149" t="s">
        <v>344</v>
      </c>
      <c r="D107" s="149" t="s">
        <v>336</v>
      </c>
      <c r="E107" s="142" t="s">
        <v>345</v>
      </c>
      <c r="F107" s="181"/>
      <c r="G107" s="181"/>
      <c r="H107" s="181"/>
      <c r="I107" s="181"/>
      <c r="J107" s="181"/>
      <c r="K107" s="46"/>
      <c r="L107" s="46"/>
      <c r="M107" s="46">
        <v>-0.25</v>
      </c>
      <c r="N107" s="46"/>
      <c r="O107" s="46"/>
      <c r="P107" s="46"/>
      <c r="Q107" s="46"/>
      <c r="R107" s="46"/>
      <c r="S107" s="46"/>
      <c r="T107" s="137">
        <f t="shared" si="25"/>
        <v>-0.25</v>
      </c>
      <c r="U107" s="222" t="s">
        <v>325</v>
      </c>
    </row>
    <row r="108" spans="1:21" s="148" customFormat="1" x14ac:dyDescent="0.2">
      <c r="A108" s="254" t="s">
        <v>216</v>
      </c>
      <c r="B108" s="144"/>
      <c r="C108" s="144" t="s">
        <v>346</v>
      </c>
      <c r="D108" s="144" t="s">
        <v>336</v>
      </c>
      <c r="E108" s="145" t="s">
        <v>347</v>
      </c>
      <c r="F108" s="193"/>
      <c r="G108" s="193"/>
      <c r="H108" s="193"/>
      <c r="I108" s="193"/>
      <c r="J108" s="193"/>
      <c r="K108" s="121"/>
      <c r="L108" s="121"/>
      <c r="M108" s="121"/>
      <c r="N108" s="194">
        <f>-0.12+0.02</f>
        <v>-9.9999999999999992E-2</v>
      </c>
      <c r="O108" s="194">
        <f>-0.12+0.02</f>
        <v>-9.9999999999999992E-2</v>
      </c>
      <c r="P108" s="194">
        <v>-0.05</v>
      </c>
      <c r="Q108" s="121"/>
      <c r="R108" s="121"/>
      <c r="S108" s="121"/>
      <c r="T108" s="147">
        <f t="shared" si="25"/>
        <v>-0.25</v>
      </c>
      <c r="U108" s="223" t="s">
        <v>328</v>
      </c>
    </row>
    <row r="109" spans="1:21" s="148" customFormat="1" ht="25.5" x14ac:dyDescent="0.2">
      <c r="A109" s="155" t="s">
        <v>216</v>
      </c>
      <c r="B109" s="251"/>
      <c r="C109" s="149" t="s">
        <v>348</v>
      </c>
      <c r="D109" s="149" t="s">
        <v>336</v>
      </c>
      <c r="E109" s="34" t="s">
        <v>349</v>
      </c>
      <c r="F109" s="251"/>
      <c r="G109" s="251"/>
      <c r="H109" s="251"/>
      <c r="I109" s="251"/>
      <c r="J109" s="251"/>
      <c r="K109" s="251"/>
      <c r="L109" s="183">
        <v>-0.15</v>
      </c>
      <c r="M109" s="184">
        <v>-0.2</v>
      </c>
      <c r="N109" s="184">
        <v>-0.1</v>
      </c>
      <c r="O109" s="184">
        <v>-0.1</v>
      </c>
      <c r="P109" s="251"/>
      <c r="Q109" s="251"/>
      <c r="R109" s="251"/>
      <c r="S109" s="239"/>
      <c r="T109" s="137">
        <f>SUM(K109:S109)</f>
        <v>-0.54999999999999993</v>
      </c>
      <c r="U109" s="223" t="s">
        <v>328</v>
      </c>
    </row>
    <row r="110" spans="1:21" x14ac:dyDescent="0.2">
      <c r="A110" s="255"/>
      <c r="B110" s="195"/>
      <c r="C110" s="195"/>
      <c r="D110" s="195" t="s">
        <v>336</v>
      </c>
      <c r="E110" s="196" t="s">
        <v>350</v>
      </c>
      <c r="F110" s="197"/>
      <c r="G110" s="197"/>
      <c r="H110" s="197"/>
      <c r="I110" s="197"/>
      <c r="J110" s="197"/>
      <c r="K110" s="198">
        <f>SUM(K102:K109)</f>
        <v>-0.18</v>
      </c>
      <c r="L110" s="198">
        <f>SUM(L102:L109)</f>
        <v>-1.17</v>
      </c>
      <c r="M110" s="198">
        <f>SUM(M102:M109)</f>
        <v>-1.1499999999999999</v>
      </c>
      <c r="N110" s="198">
        <f t="shared" ref="N110:O110" si="27">SUM(N102:N109)</f>
        <v>-0.60799999999999998</v>
      </c>
      <c r="O110" s="198">
        <f t="shared" si="27"/>
        <v>-0.30000000000000004</v>
      </c>
      <c r="P110" s="199">
        <f>SUM(P102:P108)</f>
        <v>-7.5000000000000011E-2</v>
      </c>
      <c r="Q110" s="199">
        <f>SUM(Q102:Q108)</f>
        <v>0</v>
      </c>
      <c r="R110" s="199">
        <f>SUM(R102:R108)</f>
        <v>0</v>
      </c>
      <c r="S110" s="198">
        <f>SUM(S102:S108)</f>
        <v>0</v>
      </c>
      <c r="T110" s="242">
        <f>SUM(K110:S110)</f>
        <v>-3.4830000000000005</v>
      </c>
      <c r="U110" s="225"/>
    </row>
    <row r="111" spans="1:21" x14ac:dyDescent="0.2">
      <c r="A111" s="115"/>
      <c r="B111" s="32" t="s">
        <v>158</v>
      </c>
      <c r="C111" s="57" t="s">
        <v>351</v>
      </c>
      <c r="D111" s="57" t="s">
        <v>223</v>
      </c>
      <c r="E111" s="34" t="s">
        <v>352</v>
      </c>
      <c r="F111" s="32"/>
      <c r="G111" s="32"/>
      <c r="H111" s="32"/>
      <c r="I111" s="32"/>
      <c r="J111" s="32"/>
      <c r="K111" s="200"/>
      <c r="L111" s="200"/>
      <c r="M111" s="201"/>
      <c r="N111" s="201">
        <v>-0.3</v>
      </c>
      <c r="O111" s="201"/>
      <c r="P111" s="201"/>
      <c r="Q111" s="201"/>
      <c r="R111" s="201"/>
      <c r="S111" s="200"/>
      <c r="T111" s="113">
        <f t="shared" si="25"/>
        <v>-0.3</v>
      </c>
      <c r="U111" s="223" t="s">
        <v>328</v>
      </c>
    </row>
    <row r="112" spans="1:21" x14ac:dyDescent="0.2">
      <c r="A112" s="116"/>
      <c r="B112" s="202" t="s">
        <v>162</v>
      </c>
      <c r="C112" s="203" t="s">
        <v>353</v>
      </c>
      <c r="D112" s="204" t="s">
        <v>223</v>
      </c>
      <c r="E112" s="118" t="s">
        <v>354</v>
      </c>
      <c r="F112" s="202"/>
      <c r="G112" s="202"/>
      <c r="H112" s="202"/>
      <c r="I112" s="202"/>
      <c r="J112" s="202"/>
      <c r="K112" s="205"/>
      <c r="L112" s="205"/>
      <c r="M112" s="206">
        <v>-0.4</v>
      </c>
      <c r="N112" s="206">
        <v>-0.4</v>
      </c>
      <c r="O112" s="206"/>
      <c r="P112" s="206"/>
      <c r="Q112" s="206"/>
      <c r="R112" s="206"/>
      <c r="S112" s="205"/>
      <c r="T112" s="123">
        <f t="shared" si="25"/>
        <v>-0.8</v>
      </c>
      <c r="U112" s="223" t="s">
        <v>328</v>
      </c>
    </row>
    <row r="113" spans="1:21" x14ac:dyDescent="0.2">
      <c r="A113" s="255"/>
      <c r="B113" s="195"/>
      <c r="C113" s="195"/>
      <c r="D113" s="195" t="s">
        <v>223</v>
      </c>
      <c r="E113" s="196" t="s">
        <v>355</v>
      </c>
      <c r="F113" s="197"/>
      <c r="G113" s="197"/>
      <c r="H113" s="197"/>
      <c r="I113" s="197"/>
      <c r="J113" s="197"/>
      <c r="K113" s="198">
        <f t="shared" ref="K113" si="28">SUM(K111:K112)</f>
        <v>0</v>
      </c>
      <c r="L113" s="198">
        <f>SUM(L111:L112)</f>
        <v>0</v>
      </c>
      <c r="M113" s="199">
        <f t="shared" ref="M113:S113" si="29">SUM(M111:M112)</f>
        <v>-0.4</v>
      </c>
      <c r="N113" s="199">
        <f t="shared" si="29"/>
        <v>-0.7</v>
      </c>
      <c r="O113" s="199">
        <f t="shared" si="29"/>
        <v>0</v>
      </c>
      <c r="P113" s="199">
        <f t="shared" si="29"/>
        <v>0</v>
      </c>
      <c r="Q113" s="199">
        <f t="shared" si="29"/>
        <v>0</v>
      </c>
      <c r="R113" s="199">
        <f t="shared" si="29"/>
        <v>0</v>
      </c>
      <c r="S113" s="198">
        <f t="shared" si="29"/>
        <v>0</v>
      </c>
      <c r="T113" s="242">
        <f t="shared" si="25"/>
        <v>-1.1000000000000001</v>
      </c>
      <c r="U113" s="226"/>
    </row>
    <row r="114" spans="1:21" ht="13.5" thickBot="1" x14ac:dyDescent="0.25">
      <c r="A114" s="127" t="s">
        <v>356</v>
      </c>
      <c r="B114" s="37"/>
      <c r="C114" s="128"/>
      <c r="D114" s="37"/>
      <c r="E114" s="98"/>
      <c r="F114" s="37"/>
      <c r="G114" s="37"/>
      <c r="H114" s="37"/>
      <c r="I114" s="37"/>
      <c r="J114" s="37"/>
      <c r="K114" s="207">
        <f>K101+K110+K113</f>
        <v>-0.38</v>
      </c>
      <c r="L114" s="207">
        <f t="shared" ref="L114:S114" si="30">L101+L110+L113</f>
        <v>-3.0259999999999998</v>
      </c>
      <c r="M114" s="207">
        <f>M101+M110+M113</f>
        <v>-2.56</v>
      </c>
      <c r="N114" s="207">
        <f>N101+N110+N113</f>
        <v>-2.5830000000000002</v>
      </c>
      <c r="O114" s="207">
        <f t="shared" si="30"/>
        <v>-0.97500000000000009</v>
      </c>
      <c r="P114" s="207">
        <f t="shared" si="30"/>
        <v>-0.17500000000000002</v>
      </c>
      <c r="Q114" s="207">
        <f t="shared" si="30"/>
        <v>0</v>
      </c>
      <c r="R114" s="207">
        <f t="shared" si="30"/>
        <v>0</v>
      </c>
      <c r="S114" s="207">
        <f t="shared" si="30"/>
        <v>0</v>
      </c>
      <c r="T114" s="131">
        <f>T101+T110+T113</f>
        <v>-9.6989999999999998</v>
      </c>
      <c r="U114" s="227"/>
    </row>
    <row r="115" spans="1:21" ht="13.5" thickTop="1" x14ac:dyDescent="0.2">
      <c r="A115" s="151" t="s">
        <v>83</v>
      </c>
      <c r="B115" s="50"/>
      <c r="C115" s="152"/>
      <c r="D115" s="50"/>
      <c r="E115" s="153" t="s">
        <v>4</v>
      </c>
      <c r="F115" s="50"/>
      <c r="G115" s="50"/>
      <c r="H115" s="50"/>
      <c r="I115" s="50"/>
      <c r="J115" s="50"/>
      <c r="K115" s="208"/>
      <c r="L115" s="208"/>
      <c r="M115" s="208"/>
      <c r="N115" s="208"/>
      <c r="O115" s="208"/>
      <c r="P115" s="208"/>
      <c r="Q115" s="208"/>
      <c r="R115" s="208"/>
      <c r="S115" s="208"/>
      <c r="T115" s="154"/>
      <c r="U115" s="228"/>
    </row>
    <row r="116" spans="1:21" x14ac:dyDescent="0.2">
      <c r="A116" s="112" t="s">
        <v>284</v>
      </c>
      <c r="B116" s="27"/>
      <c r="C116" s="27"/>
      <c r="D116" s="27"/>
      <c r="E116" s="4"/>
      <c r="F116" s="4"/>
      <c r="G116" s="4"/>
      <c r="H116" s="4"/>
      <c r="I116" s="4"/>
      <c r="J116" s="4"/>
      <c r="K116" s="200"/>
      <c r="L116" s="200"/>
      <c r="M116" s="201"/>
      <c r="N116" s="201"/>
      <c r="O116" s="201"/>
      <c r="P116" s="201"/>
      <c r="Q116" s="201"/>
      <c r="R116" s="201"/>
      <c r="S116" s="200"/>
      <c r="T116" s="113"/>
      <c r="U116" s="229"/>
    </row>
    <row r="117" spans="1:21" s="148" customFormat="1" ht="22.5" x14ac:dyDescent="0.2">
      <c r="A117" s="256"/>
      <c r="B117" s="209" t="s">
        <v>166</v>
      </c>
      <c r="C117" s="209" t="s">
        <v>357</v>
      </c>
      <c r="D117" s="209" t="s">
        <v>223</v>
      </c>
      <c r="E117" s="145" t="s">
        <v>167</v>
      </c>
      <c r="F117" s="210"/>
      <c r="G117" s="210"/>
      <c r="H117" s="210"/>
      <c r="I117" s="210"/>
      <c r="J117" s="210"/>
      <c r="K117" s="211"/>
      <c r="L117" s="211"/>
      <c r="M117" s="212"/>
      <c r="N117" s="212"/>
      <c r="O117" s="212"/>
      <c r="P117" s="212">
        <v>0.1</v>
      </c>
      <c r="Q117" s="212">
        <v>0.1</v>
      </c>
      <c r="R117" s="212">
        <v>0.1</v>
      </c>
      <c r="S117" s="211">
        <v>0.1</v>
      </c>
      <c r="T117" s="147">
        <f t="shared" si="25"/>
        <v>0.4</v>
      </c>
      <c r="U117" s="216" t="s">
        <v>285</v>
      </c>
    </row>
    <row r="118" spans="1:21" x14ac:dyDescent="0.2">
      <c r="A118" s="156" t="s">
        <v>108</v>
      </c>
      <c r="B118" s="59"/>
      <c r="C118" s="157"/>
      <c r="D118" s="59"/>
      <c r="E118" s="59"/>
      <c r="F118" s="59"/>
      <c r="G118" s="59"/>
      <c r="H118" s="59"/>
      <c r="I118" s="59"/>
      <c r="J118" s="59"/>
      <c r="K118" s="61">
        <f>K117</f>
        <v>0</v>
      </c>
      <c r="L118" s="61">
        <f t="shared" ref="L118:T118" si="31">L117</f>
        <v>0</v>
      </c>
      <c r="M118" s="61">
        <f t="shared" si="31"/>
        <v>0</v>
      </c>
      <c r="N118" s="61">
        <f t="shared" si="31"/>
        <v>0</v>
      </c>
      <c r="O118" s="61">
        <f t="shared" si="31"/>
        <v>0</v>
      </c>
      <c r="P118" s="61">
        <f t="shared" si="31"/>
        <v>0.1</v>
      </c>
      <c r="Q118" s="61">
        <f t="shared" si="31"/>
        <v>0.1</v>
      </c>
      <c r="R118" s="61">
        <f t="shared" si="31"/>
        <v>0.1</v>
      </c>
      <c r="S118" s="61">
        <f t="shared" si="31"/>
        <v>0.1</v>
      </c>
      <c r="T118" s="243">
        <f t="shared" si="31"/>
        <v>0.4</v>
      </c>
      <c r="U118" s="230"/>
    </row>
    <row r="119" spans="1:21" ht="13.5" thickBot="1" x14ac:dyDescent="0.25">
      <c r="A119" s="159" t="s">
        <v>168</v>
      </c>
      <c r="B119" s="257"/>
      <c r="C119" s="161"/>
      <c r="D119" s="257"/>
      <c r="E119" s="160"/>
      <c r="F119" s="257"/>
      <c r="G119" s="257"/>
      <c r="H119" s="257"/>
      <c r="I119" s="257"/>
      <c r="J119" s="257"/>
      <c r="K119" s="163">
        <f t="shared" ref="K119:S119" si="32">K101+K110+K113+K118</f>
        <v>-0.38</v>
      </c>
      <c r="L119" s="163">
        <f t="shared" si="32"/>
        <v>-3.0259999999999998</v>
      </c>
      <c r="M119" s="163">
        <f t="shared" si="32"/>
        <v>-2.56</v>
      </c>
      <c r="N119" s="163">
        <f t="shared" si="32"/>
        <v>-2.5830000000000002</v>
      </c>
      <c r="O119" s="163">
        <f t="shared" si="32"/>
        <v>-0.97500000000000009</v>
      </c>
      <c r="P119" s="163">
        <f t="shared" si="32"/>
        <v>-7.5000000000000011E-2</v>
      </c>
      <c r="Q119" s="163">
        <f t="shared" si="32"/>
        <v>0.1</v>
      </c>
      <c r="R119" s="163">
        <f t="shared" si="32"/>
        <v>0.1</v>
      </c>
      <c r="S119" s="258">
        <f t="shared" si="32"/>
        <v>0.1</v>
      </c>
      <c r="T119" s="165">
        <f>T101+T110+T113+T118</f>
        <v>-9.2989999999999995</v>
      </c>
      <c r="U119" s="231"/>
    </row>
    <row r="120" spans="1:21" x14ac:dyDescent="0.2">
      <c r="A120" s="213" t="s">
        <v>358</v>
      </c>
      <c r="B120" s="214"/>
      <c r="C120" s="84"/>
      <c r="D120" s="214"/>
      <c r="E120" s="83"/>
      <c r="F120" s="214"/>
      <c r="G120" s="214"/>
      <c r="H120" s="214"/>
      <c r="I120" s="214"/>
      <c r="J120" s="214"/>
      <c r="K120" s="167"/>
      <c r="L120" s="167"/>
      <c r="M120" s="167"/>
      <c r="N120" s="167"/>
      <c r="O120" s="167"/>
      <c r="P120" s="167"/>
      <c r="Q120" s="167"/>
      <c r="R120" s="167"/>
      <c r="S120" s="29"/>
      <c r="T120" s="168"/>
      <c r="U120" s="232"/>
    </row>
    <row r="121" spans="1:21" x14ac:dyDescent="0.2">
      <c r="C121" s="178"/>
      <c r="U121" s="233"/>
    </row>
    <row r="122" spans="1:21" ht="13.5" thickBot="1" x14ac:dyDescent="0.25">
      <c r="A122" s="174" t="s">
        <v>359</v>
      </c>
      <c r="B122" s="64"/>
      <c r="C122" s="175"/>
      <c r="D122" s="64"/>
      <c r="E122" s="65"/>
      <c r="F122" s="64"/>
      <c r="G122" s="64"/>
      <c r="H122" s="64"/>
      <c r="I122" s="64"/>
      <c r="J122" s="64"/>
      <c r="K122" s="79"/>
      <c r="L122" s="79"/>
      <c r="M122" s="79"/>
      <c r="N122" s="79"/>
      <c r="O122" s="79"/>
      <c r="P122" s="79"/>
      <c r="Q122" s="79"/>
      <c r="R122" s="79"/>
      <c r="S122" s="177"/>
      <c r="T122" s="67">
        <f>+T51+T71+T77+T83+T89+T119</f>
        <v>-367.82975211666673</v>
      </c>
      <c r="U122" s="231"/>
    </row>
    <row r="123" spans="1:21" ht="13.5" thickTop="1" x14ac:dyDescent="0.2"/>
  </sheetData>
  <pageMargins left="0.7" right="0.7" top="0.75" bottom="0.75" header="0.3" footer="0.3"/>
  <pageSetup paperSize="8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BC2013</vt:lpstr>
      <vt:lpstr>BC2015</vt:lpstr>
      <vt:lpstr>'BC2013'!Udskriftsområde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Louise Kropp Kehler</dc:creator>
  <cp:lastModifiedBy>Jonas Hermann Damsbo</cp:lastModifiedBy>
  <cp:lastPrinted>2015-08-11T07:34:36Z</cp:lastPrinted>
  <dcterms:created xsi:type="dcterms:W3CDTF">2015-05-27T10:58:43Z</dcterms:created>
  <dcterms:modified xsi:type="dcterms:W3CDTF">2017-12-04T12:11:03Z</dcterms:modified>
</cp:coreProperties>
</file>